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830" tabRatio="750" activeTab="0"/>
  </bookViews>
  <sheets>
    <sheet name="Contents" sheetId="1" r:id="rId1"/>
    <sheet name="Revenue assumptions" sheetId="2" r:id="rId2"/>
    <sheet name="Cost assumptions" sheetId="3" r:id="rId3"/>
    <sheet name="Income statement" sheetId="4" r:id="rId4"/>
    <sheet name="Breakeven projection" sheetId="5" r:id="rId5"/>
  </sheets>
  <definedNames>
    <definedName name="closing_time">'Revenue assumptions'!$C$23</definedName>
    <definedName name="COGS_m">'Cost assumptions'!#REF!</definedName>
    <definedName name="netprofit_m">'Income statement'!#REF!</definedName>
    <definedName name="opening_time">'Revenue assumptions'!$C$22</definedName>
    <definedName name="_xlnm.Print_Area" localSheetId="4">'Breakeven projection'!$B$2:$G$14</definedName>
    <definedName name="_xlnm.Print_Area" localSheetId="0">'Contents'!$A$1:$E$13</definedName>
    <definedName name="_xlnm.Print_Area" localSheetId="2">'Cost assumptions'!$B$2:$I$64</definedName>
    <definedName name="_xlnm.Print_Area" localSheetId="3">'Income statement'!$B$2:$I$36</definedName>
    <definedName name="_xlnm.Print_Area" localSheetId="1">'Revenue assumptions'!$A$2:$M$101</definedName>
    <definedName name="rec_exp_m">'Cost assumptions'!#REF!</definedName>
    <definedName name="revenue_m">'Revenue assumptions'!$C$94</definedName>
    <definedName name="startup_exp">'Cost assumptions'!$G$28</definedName>
  </definedNames>
  <calcPr fullCalcOnLoad="1"/>
</workbook>
</file>

<file path=xl/sharedStrings.xml><?xml version="1.0" encoding="utf-8"?>
<sst xmlns="http://schemas.openxmlformats.org/spreadsheetml/2006/main" count="204" uniqueCount="128">
  <si>
    <t>Capacity</t>
  </si>
  <si>
    <t>Premise size (sqft)</t>
  </si>
  <si>
    <t>Allocation (sqft)</t>
  </si>
  <si>
    <t>Kitchen</t>
  </si>
  <si>
    <t>Cashier and waiting area</t>
  </si>
  <si>
    <t>Seats per square feet</t>
  </si>
  <si>
    <t>Total capacity</t>
  </si>
  <si>
    <t>Operating hours</t>
  </si>
  <si>
    <t>Number of weekdays open (Mon to Thu)</t>
  </si>
  <si>
    <t>Number of weekends open (Fri to Sun)</t>
  </si>
  <si>
    <t>Opening time</t>
  </si>
  <si>
    <t>Closing time</t>
  </si>
  <si>
    <t>Period</t>
  </si>
  <si>
    <t>Start</t>
  </si>
  <si>
    <t>End</t>
  </si>
  <si>
    <t>Breakfast</t>
  </si>
  <si>
    <t>Lunch</t>
  </si>
  <si>
    <t>Late afternoon</t>
  </si>
  <si>
    <t>Dinner</t>
  </si>
  <si>
    <t>Late night</t>
  </si>
  <si>
    <t>Customer turnaround</t>
  </si>
  <si>
    <t>Weekdays</t>
  </si>
  <si>
    <t>Weekends</t>
  </si>
  <si>
    <t>Capacity utilisation</t>
  </si>
  <si>
    <t>e.g. Input 50% if on average, only half the seats are filled up</t>
  </si>
  <si>
    <t>Pax served per week</t>
  </si>
  <si>
    <t>Total</t>
  </si>
  <si>
    <t>Average meal value</t>
  </si>
  <si>
    <t>Revenue</t>
  </si>
  <si>
    <t>Weekly revenue</t>
  </si>
  <si>
    <t>Monthly revenue</t>
  </si>
  <si>
    <t>Start-up capital</t>
  </si>
  <si>
    <t>Renovation</t>
  </si>
  <si>
    <t>Front-of-house and furniture</t>
  </si>
  <si>
    <t>Training and hiring</t>
  </si>
  <si>
    <t>Others</t>
  </si>
  <si>
    <t>Total start-up capital</t>
  </si>
  <si>
    <t>Recurring expenses (monthly)</t>
  </si>
  <si>
    <t>Floor staff</t>
  </si>
  <si>
    <t>Rental</t>
  </si>
  <si>
    <t>Insurance</t>
  </si>
  <si>
    <t>Utilities</t>
  </si>
  <si>
    <t>Total revenue</t>
  </si>
  <si>
    <t>Cost of goods sold</t>
  </si>
  <si>
    <t>Gross profit</t>
  </si>
  <si>
    <t>Operating expenses</t>
  </si>
  <si>
    <t>Total operating expenses</t>
  </si>
  <si>
    <t>Monthly net profit</t>
  </si>
  <si>
    <t>Time to breakeven</t>
  </si>
  <si>
    <t>Revenue Assumptions</t>
  </si>
  <si>
    <t>Cost Assumptions</t>
  </si>
  <si>
    <t>Breakeven Projection</t>
  </si>
  <si>
    <t>Back to Contents Page</t>
  </si>
  <si>
    <t>Seating Area</t>
  </si>
  <si>
    <t>Other Area</t>
  </si>
  <si>
    <t>(Average Industry Standard)</t>
  </si>
  <si>
    <t>(Maximum number of customers at a time)</t>
  </si>
  <si>
    <t xml:space="preserve">Operating Hrs </t>
  </si>
  <si>
    <t>Back to Top</t>
  </si>
  <si>
    <t>Nos of Hrs at each table</t>
  </si>
  <si>
    <t>Estimate how many customer daily at each sessions in percentage</t>
  </si>
  <si>
    <t>pax</t>
  </si>
  <si>
    <t>Average hours occupy by each table per meal</t>
  </si>
  <si>
    <t>Number of turnarounds in a each period</t>
  </si>
  <si>
    <t>e.g. Input 60 if on average, customers occupy the table for one hour</t>
  </si>
  <si>
    <t>Instruction : Fill your data in yellow cells</t>
  </si>
  <si>
    <t>Average spending per pax</t>
  </si>
  <si>
    <t>mins</t>
  </si>
  <si>
    <t>Hours per period</t>
  </si>
  <si>
    <t>Weekdays (pax)</t>
  </si>
  <si>
    <t>Weekends (pax)</t>
  </si>
  <si>
    <t>Total pax/ week</t>
  </si>
  <si>
    <t>Company Name</t>
  </si>
  <si>
    <r>
      <t xml:space="preserve">Please note:
</t>
    </r>
    <r>
      <rPr>
        <sz val="9"/>
        <color indexed="8"/>
        <rFont val="Calibri"/>
        <family val="2"/>
      </rPr>
      <t xml:space="preserve">This document is intended to provide general information only and should not be relied upon in substitution for professional legal or financial advice. Whilst due care has been taken in preparing the document, no warranty is given as to the accuracy of the information contained in the document. The accuracy of the output from the document is subject to the accuracy of the information you provided. DBS will not store the information provided in the document. To the extent permitted by law, no member of the DBS group of companies shall be liable to any person for any error or omission contained in the document or for any loss or damage suffered by any person relying on the information contained in the document.  
</t>
    </r>
    <r>
      <rPr>
        <b/>
        <sz val="9"/>
        <color indexed="8"/>
        <rFont val="Calibri"/>
        <family val="2"/>
      </rPr>
      <t>Copyright: DBS Bank Ltd. All rights reserved.</t>
    </r>
  </si>
  <si>
    <t>Marketing &amp; Advertisment</t>
  </si>
  <si>
    <t xml:space="preserve">Kitchen tools and cultery </t>
  </si>
  <si>
    <t xml:space="preserve">Machinery </t>
  </si>
  <si>
    <t>Utilities Deposit</t>
  </si>
  <si>
    <t>Staff Uniform</t>
  </si>
  <si>
    <t>Number</t>
  </si>
  <si>
    <t>Rental Deposit</t>
  </si>
  <si>
    <t>1. Fixed assets</t>
  </si>
  <si>
    <t>2. Rental and Deposit</t>
  </si>
  <si>
    <t>1st month rental</t>
  </si>
  <si>
    <t>3. Others</t>
  </si>
  <si>
    <t>1. Fixed Expenses</t>
  </si>
  <si>
    <t>2. Variable Expenses</t>
  </si>
  <si>
    <t>3. Staff Expenses</t>
  </si>
  <si>
    <t>Cost of goods sold (% of Revenue)</t>
  </si>
  <si>
    <t>Marketing and Advertisment</t>
  </si>
  <si>
    <t>Transport / Delivery Expenses</t>
  </si>
  <si>
    <t xml:space="preserve">Others </t>
  </si>
  <si>
    <t>Position</t>
  </si>
  <si>
    <t>Chef</t>
  </si>
  <si>
    <t>Kitchen Helpers</t>
  </si>
  <si>
    <t>Admin</t>
  </si>
  <si>
    <t>Cleaners</t>
  </si>
  <si>
    <t>Operation Manager</t>
  </si>
  <si>
    <t>Basic Salary</t>
  </si>
  <si>
    <t>Allowance</t>
  </si>
  <si>
    <t>Employer CPF %</t>
  </si>
  <si>
    <t>Mthly salary</t>
  </si>
  <si>
    <t>Other Deposit</t>
  </si>
  <si>
    <t>Wastage (% of Revenue)</t>
  </si>
  <si>
    <t>4. Total Monthly Expenses</t>
  </si>
  <si>
    <t>1) Fixed Expenses</t>
  </si>
  <si>
    <t>2) Variable Expenses</t>
  </si>
  <si>
    <t>3) Staff Expenses</t>
  </si>
  <si>
    <t>Insurance (Yearly Premium)</t>
  </si>
  <si>
    <t>Monthly Rental</t>
  </si>
  <si>
    <t>Monthly Marketing and Advertisment Budget</t>
  </si>
  <si>
    <t>Monthly Transport / Delivery Expenses</t>
  </si>
  <si>
    <t>Monthly Utilities</t>
  </si>
  <si>
    <t>Net Profit before tax</t>
  </si>
  <si>
    <t>Net Profit after tax</t>
  </si>
  <si>
    <t>Per Month</t>
  </si>
  <si>
    <t>Per Year</t>
  </si>
  <si>
    <t>Less Tax payable (17%)</t>
  </si>
  <si>
    <t>Income Statement</t>
  </si>
  <si>
    <t>Fill in your projected amount in the required fix and variable cost items in the running of a restaurant. Do your sums before you hire that additional waiter.</t>
  </si>
  <si>
    <t>Unsure about how restaurant seatings or operation hours can affect your revenue? Adjust these figures and more to find out your revenue projection now.</t>
  </si>
  <si>
    <t>With both revenue and cost assumption in place, how are your income statements looking like on a monthly and yearly basis? Take a look now to see if you are making decent profits.</t>
  </si>
  <si>
    <t>Instruction : Fill your data in coloured cells</t>
  </si>
  <si>
    <t>Instruction: Click on the menu below to browse to the respective tabs to key in your assumed values.</t>
  </si>
  <si>
    <t>Note: Foreigner levy is as high as CPF contributions. Thus, you may assume levy and CPF as same rate</t>
  </si>
  <si>
    <t>Monthly</t>
  </si>
  <si>
    <t>Yearly</t>
  </si>
  <si>
    <t>Feels good to start your restaurant now? Take a look at the final set of numbers to understand your initial startup capital as well as the number of months you will take to breakeven base on your assumptions.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</si>
</sst>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0.0"/>
    <numFmt numFmtId="167" formatCode="_(\$* #,##0.00_);_(\$* \(#,##0.00\);_(\$* \-??_);_(@_)"/>
    <numFmt numFmtId="168" formatCode="_(\$* #,##0_);_(\$* \(#,##0\);_(\$* \-??_);_(@_)"/>
    <numFmt numFmtId="169" formatCode="0.0%"/>
    <numFmt numFmtId="170" formatCode="[$-409]h:mm:ss\ AM/PM"/>
    <numFmt numFmtId="171" formatCode="[$-409]h:mm\ AM/PM;@"/>
    <numFmt numFmtId="172" formatCode="h:mm;@"/>
    <numFmt numFmtId="173" formatCode="[$-F400]h:mm:ss\ AM/PM"/>
    <numFmt numFmtId="174" formatCode="_(* #,##0.0_);_(* \(#,##0.0\);_(* \-??_);_(@_)"/>
    <numFmt numFmtId="175" formatCode="_(* #,##0.0_);_(* \(#,##0.0\);_(* &quot;-&quot;??_);_(@_)"/>
    <numFmt numFmtId="176" formatCode="_(* #,##0_);_(* \(#,##0\);_(* &quot;-&quot;??_);_(@_)"/>
    <numFmt numFmtId="177" formatCode="mm"/>
    <numFmt numFmtId="178" formatCode="[m]"/>
    <numFmt numFmtId="179" formatCode="[m]:ss"/>
    <numFmt numFmtId="180" formatCode="[h]:ss"/>
    <numFmt numFmtId="181" formatCode="[h]:mm"/>
    <numFmt numFmtId="182" formatCode="_(\$* #,##0.0_);_(\$* \(#,##0.0\);_(\$* \-??_);_(@_)"/>
    <numFmt numFmtId="183" formatCode="_(* #,##0.0_);_(* \(#,##0.0\);_(* &quot;-&quot;?_);_(@_)"/>
    <numFmt numFmtId="184" formatCode="#,##0.00;[Red]#,##0.00"/>
    <numFmt numFmtId="185" formatCode="#,##0.0;[Red]#,##0.0"/>
    <numFmt numFmtId="186" formatCode="#,##0;[Red]#,##0"/>
    <numFmt numFmtId="187" formatCode="0.0000"/>
    <numFmt numFmtId="188" formatCode="0.000"/>
    <numFmt numFmtId="189" formatCode="[$-4809]dddd\,\ d\ mmmm\ yyyy"/>
  </numFmts>
  <fonts count="91">
    <font>
      <sz val="10"/>
      <name val="Arial"/>
      <family val="2"/>
    </font>
    <font>
      <sz val="11"/>
      <name val="Calibri"/>
      <family val="2"/>
    </font>
    <font>
      <sz val="11"/>
      <color indexed="8"/>
      <name val="Calibri"/>
      <family val="2"/>
    </font>
    <font>
      <b/>
      <sz val="11"/>
      <color indexed="8"/>
      <name val="Calibri"/>
      <family val="2"/>
    </font>
    <font>
      <b/>
      <sz val="11"/>
      <color indexed="9"/>
      <name val="Calibri"/>
      <family val="2"/>
    </font>
    <font>
      <sz val="11"/>
      <color indexed="9"/>
      <name val="Calibri"/>
      <family val="2"/>
    </font>
    <font>
      <sz val="8"/>
      <color indexed="8"/>
      <name val="Calibri"/>
      <family val="2"/>
    </font>
    <font>
      <b/>
      <sz val="11"/>
      <name val="Calibri"/>
      <family val="2"/>
    </font>
    <font>
      <b/>
      <sz val="9"/>
      <color indexed="8"/>
      <name val="Calibri"/>
      <family val="2"/>
    </font>
    <font>
      <sz val="9"/>
      <color indexed="8"/>
      <name val="Calibri"/>
      <family val="2"/>
    </font>
    <font>
      <u val="single"/>
      <sz val="11"/>
      <color indexed="8"/>
      <name val="Calibri"/>
      <family val="2"/>
    </font>
    <font>
      <b/>
      <sz val="20"/>
      <name val="Calibri"/>
      <family val="2"/>
    </font>
    <font>
      <sz val="11"/>
      <color indexed="20"/>
      <name val="Calibri"/>
      <family val="2"/>
    </font>
    <font>
      <b/>
      <sz val="11"/>
      <color indexed="52"/>
      <name val="Calibri"/>
      <family val="2"/>
    </font>
    <font>
      <i/>
      <sz val="11"/>
      <color indexed="23"/>
      <name val="Calibri"/>
      <family val="2"/>
    </font>
    <font>
      <u val="single"/>
      <sz val="8"/>
      <color indexed="53"/>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53"/>
      <name val="Calibri"/>
      <family val="2"/>
    </font>
    <font>
      <i/>
      <sz val="11"/>
      <color indexed="49"/>
      <name val="Calibri"/>
      <family val="2"/>
    </font>
    <font>
      <sz val="11"/>
      <color indexed="22"/>
      <name val="Calibri"/>
      <family val="2"/>
    </font>
    <font>
      <u val="single"/>
      <sz val="9"/>
      <color indexed="30"/>
      <name val="Calibri Light"/>
      <family val="2"/>
    </font>
    <font>
      <i/>
      <sz val="10"/>
      <color indexed="49"/>
      <name val="Calibri"/>
      <family val="2"/>
    </font>
    <font>
      <b/>
      <sz val="20"/>
      <color indexed="19"/>
      <name val="Calibri"/>
      <family val="2"/>
    </font>
    <font>
      <i/>
      <sz val="10"/>
      <color indexed="19"/>
      <name val="Calibri"/>
      <family val="2"/>
    </font>
    <font>
      <sz val="10"/>
      <color indexed="23"/>
      <name val="Calibri"/>
      <family val="2"/>
    </font>
    <font>
      <sz val="11"/>
      <color indexed="23"/>
      <name val="Calibri"/>
      <family val="2"/>
    </font>
    <font>
      <i/>
      <sz val="10"/>
      <color indexed="23"/>
      <name val="Calibri"/>
      <family val="2"/>
    </font>
    <font>
      <b/>
      <sz val="20"/>
      <color indexed="57"/>
      <name val="Calibri"/>
      <family val="2"/>
    </font>
    <font>
      <i/>
      <sz val="10"/>
      <color indexed="57"/>
      <name val="Calibri"/>
      <family val="2"/>
    </font>
    <font>
      <sz val="12"/>
      <color indexed="63"/>
      <name val="Calibri"/>
      <family val="2"/>
    </font>
    <font>
      <sz val="14"/>
      <color indexed="49"/>
      <name val="Calibri"/>
      <family val="2"/>
    </font>
    <font>
      <sz val="14"/>
      <color indexed="63"/>
      <name val="Arial"/>
      <family val="2"/>
    </font>
    <font>
      <u val="single"/>
      <sz val="14"/>
      <color indexed="49"/>
      <name val="Arial"/>
      <family val="2"/>
    </font>
    <font>
      <sz val="12"/>
      <color indexed="49"/>
      <name val="Calibri"/>
      <family val="2"/>
    </font>
    <font>
      <sz val="12"/>
      <color indexed="63"/>
      <name val="Arial"/>
      <family val="2"/>
    </font>
    <font>
      <b/>
      <sz val="12"/>
      <color indexed="9"/>
      <name val="Arial"/>
      <family val="2"/>
    </font>
    <font>
      <sz val="11"/>
      <color indexed="63"/>
      <name val="Calibri"/>
      <family val="2"/>
    </font>
    <font>
      <i/>
      <sz val="10"/>
      <color indexed="63"/>
      <name val="Calibri"/>
      <family val="2"/>
    </font>
    <font>
      <b/>
      <sz val="20"/>
      <color indexed="8"/>
      <name val="Calibri"/>
      <family val="2"/>
    </font>
    <font>
      <i/>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rgb="FFDB3535"/>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1"/>
      <color theme="4" tint="-0.24997000396251678"/>
      <name val="Calibri"/>
      <family val="2"/>
    </font>
    <font>
      <sz val="11"/>
      <color theme="2" tint="-0.09996999800205231"/>
      <name val="Calibri"/>
      <family val="2"/>
    </font>
    <font>
      <u val="single"/>
      <sz val="9"/>
      <color theme="10"/>
      <name val="Calibri Light"/>
      <family val="2"/>
    </font>
    <font>
      <i/>
      <sz val="10"/>
      <color theme="4" tint="-0.24997000396251678"/>
      <name val="Calibri"/>
      <family val="2"/>
    </font>
    <font>
      <b/>
      <sz val="20"/>
      <color theme="7" tint="-0.4999699890613556"/>
      <name val="Calibri"/>
      <family val="2"/>
    </font>
    <font>
      <i/>
      <sz val="10"/>
      <color theme="7" tint="-0.4999699890613556"/>
      <name val="Calibri"/>
      <family val="2"/>
    </font>
    <font>
      <sz val="10"/>
      <color theme="0" tint="-0.4999699890613556"/>
      <name val="Calibri"/>
      <family val="2"/>
    </font>
    <font>
      <sz val="11"/>
      <color theme="0" tint="-0.4999699890613556"/>
      <name val="Calibri"/>
      <family val="2"/>
    </font>
    <font>
      <i/>
      <sz val="10"/>
      <color theme="0" tint="-0.4999699890613556"/>
      <name val="Calibri"/>
      <family val="2"/>
    </font>
    <font>
      <b/>
      <sz val="20"/>
      <color theme="9" tint="-0.24997000396251678"/>
      <name val="Calibri"/>
      <family val="2"/>
    </font>
    <font>
      <i/>
      <sz val="10"/>
      <color theme="9" tint="-0.24997000396251678"/>
      <name val="Calibri"/>
      <family val="2"/>
    </font>
    <font>
      <sz val="12"/>
      <color theme="1" tint="0.34999001026153564"/>
      <name val="Calibri"/>
      <family val="2"/>
    </font>
    <font>
      <sz val="14"/>
      <color theme="4" tint="-0.24997000396251678"/>
      <name val="Calibri"/>
      <family val="2"/>
    </font>
    <font>
      <sz val="14"/>
      <color theme="1" tint="0.34999001026153564"/>
      <name val="Arial"/>
      <family val="2"/>
    </font>
    <font>
      <u val="single"/>
      <sz val="14"/>
      <color theme="4" tint="-0.24997000396251678"/>
      <name val="Arial"/>
      <family val="2"/>
    </font>
    <font>
      <sz val="12"/>
      <color theme="4" tint="-0.24997000396251678"/>
      <name val="Calibri"/>
      <family val="2"/>
    </font>
    <font>
      <sz val="12"/>
      <color theme="1" tint="0.34999001026153564"/>
      <name val="Arial"/>
      <family val="2"/>
    </font>
    <font>
      <b/>
      <sz val="12"/>
      <color theme="0"/>
      <name val="Arial"/>
      <family val="2"/>
    </font>
    <font>
      <sz val="12"/>
      <color theme="1" tint="0.15000000596046448"/>
      <name val="Calibri"/>
      <family val="2"/>
    </font>
    <font>
      <sz val="12"/>
      <color theme="1" tint="0.15000000596046448"/>
      <name val="Arial"/>
      <family val="2"/>
    </font>
    <font>
      <sz val="11"/>
      <color theme="1" tint="0.15000000596046448"/>
      <name val="Calibri"/>
      <family val="2"/>
    </font>
    <font>
      <sz val="11"/>
      <color theme="1" tint="0.24998000264167786"/>
      <name val="Calibri"/>
      <family val="2"/>
    </font>
    <font>
      <i/>
      <sz val="10"/>
      <color theme="1" tint="0.34999001026153564"/>
      <name val="Calibri"/>
      <family val="2"/>
    </font>
    <font>
      <b/>
      <sz val="20"/>
      <color theme="1"/>
      <name val="Calibri"/>
      <family val="2"/>
    </font>
    <font>
      <i/>
      <sz val="11"/>
      <color theme="1" tint="0.34999001026153564"/>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8" tint="0.5999900102615356"/>
        <bgColor indexed="64"/>
      </patternFill>
    </fill>
    <fill>
      <patternFill patternType="solid">
        <fgColor theme="0"/>
        <bgColor indexed="64"/>
      </patternFill>
    </fill>
    <fill>
      <patternFill patternType="solid">
        <fgColor rgb="FFDB3535"/>
        <bgColor indexed="64"/>
      </patternFill>
    </fill>
    <fill>
      <patternFill patternType="solid">
        <fgColor theme="1"/>
        <bgColor indexed="64"/>
      </patternFill>
    </fill>
    <fill>
      <patternFill patternType="solid">
        <fgColor rgb="FFFAE6E6"/>
        <bgColor indexed="64"/>
      </patternFill>
    </fill>
    <fill>
      <patternFill patternType="solid">
        <fgColor theme="1"/>
        <bgColor indexed="64"/>
      </patternFill>
    </fill>
    <fill>
      <patternFill patternType="solid">
        <fgColor rgb="FFFAE6E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theme="8" tint="0.3999499976634979"/>
      </bottom>
    </border>
    <border>
      <left style="hair">
        <color theme="8" tint="0.3999499976634979"/>
      </left>
      <right style="hair">
        <color theme="8" tint="0.3999499976634979"/>
      </right>
      <top style="hair">
        <color theme="8" tint="0.3999499976634979"/>
      </top>
      <bottom style="hair">
        <color theme="8" tint="0.3999499976634979"/>
      </bottom>
    </border>
    <border>
      <left>
        <color indexed="63"/>
      </left>
      <right>
        <color indexed="63"/>
      </right>
      <top>
        <color indexed="63"/>
      </top>
      <bottom style="hair">
        <color theme="8" tint="0.39991000294685364"/>
      </bottom>
    </border>
    <border>
      <left>
        <color indexed="63"/>
      </left>
      <right>
        <color indexed="63"/>
      </right>
      <top style="hair">
        <color theme="8" tint="0.39991000294685364"/>
      </top>
      <bottom style="hair">
        <color theme="8" tint="0.39991000294685364"/>
      </bottom>
    </border>
    <border>
      <left>
        <color indexed="63"/>
      </left>
      <right>
        <color indexed="63"/>
      </right>
      <top style="hair">
        <color theme="8" tint="0.3999499976634979"/>
      </top>
      <bottom style="hair">
        <color theme="8" tint="0.3999499976634979"/>
      </bottom>
    </border>
    <border>
      <left style="hair">
        <color theme="0" tint="-0.3499799966812134"/>
      </left>
      <right style="hair">
        <color theme="0" tint="-0.3499799966812134"/>
      </right>
      <top style="hair">
        <color theme="0" tint="-0.3499799966812134"/>
      </top>
      <bottom style="hair">
        <color theme="0" tint="-0.349979996681213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color indexed="63"/>
      </bottom>
    </border>
    <border>
      <left style="hair">
        <color theme="8" tint="0.3999499976634979"/>
      </left>
      <right style="hair">
        <color theme="8" tint="0.3999499976634979"/>
      </right>
      <top style="hair">
        <color theme="8" tint="0.3999499976634979"/>
      </top>
      <bottom style="hair">
        <color theme="8" tint="0.39991000294685364"/>
      </bottom>
    </border>
    <border>
      <left style="hair">
        <color theme="8" tint="0.3999499976634979"/>
      </left>
      <right style="hair">
        <color theme="8" tint="0.3999499976634979"/>
      </right>
      <top style="hair">
        <color theme="8" tint="0.39991000294685364"/>
      </top>
      <bottom style="hair">
        <color theme="8" tint="0.39991000294685364"/>
      </bottom>
    </border>
    <border>
      <left style="hair">
        <color theme="8" tint="0.3999499976634979"/>
      </left>
      <right style="hair">
        <color theme="8" tint="0.3999499976634979"/>
      </right>
      <top style="hair">
        <color theme="8" tint="0.39991000294685364"/>
      </top>
      <bottom style="hair">
        <color theme="8" tint="0.3999499976634979"/>
      </bottom>
    </border>
    <border>
      <left style="thin">
        <color theme="8" tint="0.3999499976634979"/>
      </left>
      <right style="thin">
        <color theme="8" tint="0.3999499976634979"/>
      </right>
      <top style="thin">
        <color theme="8" tint="0.3999499976634979"/>
      </top>
      <bottom style="thin">
        <color theme="8" tint="0.399949997663497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64" fontId="2" fillId="0" borderId="0">
      <alignment vertical="top"/>
      <protection locked="0"/>
    </xf>
    <xf numFmtId="41" fontId="0" fillId="0" borderId="0" applyFill="0" applyBorder="0" applyAlignment="0" applyProtection="0"/>
    <xf numFmtId="167" fontId="2" fillId="0" borderId="0">
      <alignment vertical="top"/>
      <protection locked="0"/>
    </xf>
    <xf numFmtId="42" fontId="0" fillId="0" borderId="0" applyFill="0" applyBorder="0" applyAlignment="0" applyProtection="0"/>
    <xf numFmtId="0" fontId="1" fillId="0" borderId="0">
      <alignment vertical="center"/>
      <protection/>
    </xf>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2" fillId="0" borderId="0">
      <alignment vertical="top"/>
      <protection locked="0"/>
    </xf>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57">
    <xf numFmtId="0" fontId="0" fillId="0" borderId="0" xfId="0" applyAlignment="1">
      <alignment/>
    </xf>
    <xf numFmtId="165" fontId="2" fillId="0" borderId="0" xfId="42" applyNumberFormat="1" applyFont="1" applyAlignment="1" applyProtection="1">
      <alignment horizontal="right" vertical="center"/>
      <protection/>
    </xf>
    <xf numFmtId="168" fontId="2" fillId="0" borderId="0" xfId="44" applyNumberFormat="1" applyFont="1" applyAlignment="1" applyProtection="1">
      <alignment/>
      <protection/>
    </xf>
    <xf numFmtId="168" fontId="3" fillId="0" borderId="0" xfId="44" applyNumberFormat="1" applyFont="1" applyAlignment="1" applyProtection="1">
      <alignment/>
      <protection/>
    </xf>
    <xf numFmtId="168" fontId="3" fillId="0" borderId="0" xfId="44" applyNumberFormat="1" applyFont="1" applyBorder="1" applyAlignment="1" applyProtection="1">
      <alignment/>
      <protection/>
    </xf>
    <xf numFmtId="165" fontId="2" fillId="33" borderId="0" xfId="42" applyNumberFormat="1" applyFont="1" applyFill="1" applyAlignment="1" applyProtection="1">
      <alignment horizontal="right" vertical="center"/>
      <protection/>
    </xf>
    <xf numFmtId="1" fontId="2" fillId="33" borderId="0" xfId="42" applyNumberFormat="1" applyFont="1" applyFill="1" applyAlignment="1" applyProtection="1">
      <alignment horizontal="right" vertical="center"/>
      <protection/>
    </xf>
    <xf numFmtId="165" fontId="3" fillId="0" borderId="0" xfId="42" applyNumberFormat="1" applyFont="1" applyBorder="1" applyAlignment="1" applyProtection="1">
      <alignment horizontal="right" vertical="center"/>
      <protection/>
    </xf>
    <xf numFmtId="165" fontId="3" fillId="34" borderId="0" xfId="42" applyNumberFormat="1" applyFont="1" applyFill="1" applyBorder="1" applyAlignment="1" applyProtection="1">
      <alignment horizontal="right" vertical="center"/>
      <protection/>
    </xf>
    <xf numFmtId="9" fontId="2" fillId="33" borderId="0" xfId="60" applyFont="1" applyFill="1" applyAlignment="1" applyProtection="1">
      <alignment horizontal="right" vertical="center"/>
      <protection/>
    </xf>
    <xf numFmtId="165" fontId="6" fillId="0" borderId="0" xfId="42" applyNumberFormat="1" applyFont="1" applyAlignment="1" applyProtection="1">
      <alignment horizontal="left" vertical="center"/>
      <protection/>
    </xf>
    <xf numFmtId="9" fontId="2" fillId="0" borderId="0" xfId="60" applyFont="1" applyFill="1" applyAlignment="1" applyProtection="1">
      <alignment horizontal="right" vertical="center"/>
      <protection/>
    </xf>
    <xf numFmtId="168" fontId="2" fillId="0" borderId="0" xfId="44" applyNumberFormat="1" applyFont="1" applyFill="1" applyAlignment="1" applyProtection="1">
      <alignment horizontal="right" vertical="center"/>
      <protection/>
    </xf>
    <xf numFmtId="1" fontId="2" fillId="0" borderId="0" xfId="42" applyNumberFormat="1" applyFont="1" applyFill="1" applyAlignment="1" applyProtection="1">
      <alignment horizontal="right" vertical="center"/>
      <protection/>
    </xf>
    <xf numFmtId="165" fontId="2" fillId="0" borderId="0" xfId="42" applyNumberFormat="1" applyFont="1" applyFill="1" applyAlignment="1" applyProtection="1">
      <alignment horizontal="right" vertical="center"/>
      <protection/>
    </xf>
    <xf numFmtId="0" fontId="2" fillId="0" borderId="0" xfId="46" applyFont="1" applyAlignment="1" applyProtection="1">
      <alignment horizontal="right" vertical="center"/>
      <protection/>
    </xf>
    <xf numFmtId="0" fontId="2" fillId="34" borderId="0" xfId="46" applyFont="1" applyFill="1" applyAlignment="1" applyProtection="1">
      <alignment horizontal="right" vertical="center"/>
      <protection/>
    </xf>
    <xf numFmtId="0" fontId="2" fillId="0" borderId="0" xfId="46" applyFont="1" applyFill="1" applyAlignment="1" applyProtection="1">
      <alignment horizontal="right" vertical="center"/>
      <protection/>
    </xf>
    <xf numFmtId="0" fontId="2" fillId="0" borderId="0" xfId="46" applyFont="1" applyProtection="1">
      <alignment vertical="center"/>
      <protection/>
    </xf>
    <xf numFmtId="0" fontId="4" fillId="35" borderId="0" xfId="46" applyFont="1" applyFill="1" applyAlignment="1" applyProtection="1">
      <alignment horizontal="right" vertical="center"/>
      <protection/>
    </xf>
    <xf numFmtId="0" fontId="3" fillId="0" borderId="0" xfId="46" applyFont="1" applyAlignment="1" applyProtection="1">
      <alignment horizontal="right" vertical="center"/>
      <protection/>
    </xf>
    <xf numFmtId="0" fontId="3" fillId="0" borderId="0" xfId="46" applyFont="1" applyProtection="1">
      <alignment vertical="center"/>
      <protection/>
    </xf>
    <xf numFmtId="0" fontId="3" fillId="34" borderId="0" xfId="46" applyFont="1" applyFill="1" applyProtection="1">
      <alignment vertical="center"/>
      <protection/>
    </xf>
    <xf numFmtId="19" fontId="2" fillId="34" borderId="0" xfId="46" applyNumberFormat="1" applyFont="1" applyFill="1" applyAlignment="1" applyProtection="1">
      <alignment horizontal="right" vertical="center"/>
      <protection/>
    </xf>
    <xf numFmtId="19" fontId="2" fillId="0" borderId="0" xfId="46" applyNumberFormat="1" applyFont="1" applyFill="1" applyAlignment="1" applyProtection="1">
      <alignment horizontal="right" vertical="center"/>
      <protection/>
    </xf>
    <xf numFmtId="166" fontId="2" fillId="34" borderId="0" xfId="46" applyNumberFormat="1" applyFont="1" applyFill="1" applyAlignment="1" applyProtection="1">
      <alignment horizontal="right" vertical="center"/>
      <protection/>
    </xf>
    <xf numFmtId="0" fontId="2" fillId="34" borderId="0" xfId="46" applyFont="1" applyFill="1" applyProtection="1">
      <alignment vertical="center"/>
      <protection/>
    </xf>
    <xf numFmtId="0" fontId="2" fillId="0" borderId="0" xfId="46" applyFont="1" applyAlignment="1" applyProtection="1">
      <alignment horizontal="left" vertical="center" indent="1"/>
      <protection/>
    </xf>
    <xf numFmtId="0" fontId="2" fillId="0" borderId="0" xfId="46" applyFont="1" applyProtection="1">
      <alignment vertical="center"/>
      <protection/>
    </xf>
    <xf numFmtId="0" fontId="66" fillId="0" borderId="0" xfId="46" applyFont="1" applyAlignment="1" applyProtection="1">
      <alignment horizontal="left" vertical="center"/>
      <protection/>
    </xf>
    <xf numFmtId="0" fontId="66" fillId="0" borderId="0" xfId="46" applyFont="1" applyFill="1" applyAlignment="1" applyProtection="1">
      <alignment horizontal="left" vertical="center"/>
      <protection/>
    </xf>
    <xf numFmtId="19" fontId="2" fillId="0" borderId="0" xfId="46" applyNumberFormat="1" applyFont="1" applyAlignment="1" applyProtection="1">
      <alignment horizontal="right" vertical="center"/>
      <protection/>
    </xf>
    <xf numFmtId="166" fontId="2" fillId="0" borderId="0" xfId="46" applyNumberFormat="1" applyFont="1" applyAlignment="1" applyProtection="1">
      <alignment horizontal="right" vertical="center"/>
      <protection/>
    </xf>
    <xf numFmtId="2" fontId="2" fillId="0" borderId="0" xfId="46" applyNumberFormat="1" applyFont="1" applyProtection="1">
      <alignment vertical="center"/>
      <protection/>
    </xf>
    <xf numFmtId="0" fontId="2" fillId="0" borderId="0" xfId="46" applyFont="1" applyFill="1" applyProtection="1">
      <alignment vertical="center"/>
      <protection/>
    </xf>
    <xf numFmtId="19" fontId="2" fillId="33" borderId="0" xfId="46" applyNumberFormat="1" applyFont="1" applyFill="1" applyAlignment="1" applyProtection="1">
      <alignment horizontal="right" vertical="center"/>
      <protection/>
    </xf>
    <xf numFmtId="0" fontId="3" fillId="34" borderId="0" xfId="46" applyFont="1" applyFill="1" applyAlignment="1" applyProtection="1">
      <alignment horizontal="right" vertical="center"/>
      <protection/>
    </xf>
    <xf numFmtId="0" fontId="3" fillId="0" borderId="0" xfId="46" applyFont="1" applyFill="1" applyAlignment="1" applyProtection="1">
      <alignment horizontal="right" vertical="center"/>
      <protection/>
    </xf>
    <xf numFmtId="0" fontId="3" fillId="0" borderId="0" xfId="46" applyFont="1" applyFill="1" applyAlignment="1" applyProtection="1">
      <alignment horizontal="center" vertical="center"/>
      <protection/>
    </xf>
    <xf numFmtId="0" fontId="3" fillId="0" borderId="0" xfId="46" applyFont="1" applyAlignment="1" applyProtection="1">
      <alignment horizontal="left" vertical="center"/>
      <protection/>
    </xf>
    <xf numFmtId="1" fontId="2" fillId="0" borderId="0" xfId="46" applyNumberFormat="1" applyFont="1" applyAlignment="1" applyProtection="1">
      <alignment horizontal="right" vertical="center"/>
      <protection/>
    </xf>
    <xf numFmtId="2" fontId="67" fillId="0" borderId="0" xfId="46" applyNumberFormat="1" applyFont="1" applyAlignment="1" applyProtection="1">
      <alignment horizontal="right" vertical="center"/>
      <protection/>
    </xf>
    <xf numFmtId="1" fontId="67" fillId="0" borderId="0" xfId="46" applyNumberFormat="1" applyFont="1" applyAlignment="1" applyProtection="1">
      <alignment horizontal="right" vertical="center"/>
      <protection/>
    </xf>
    <xf numFmtId="0" fontId="50" fillId="0" borderId="0" xfId="39" applyFill="1" applyAlignment="1" applyProtection="1">
      <alignment vertical="center"/>
      <protection/>
    </xf>
    <xf numFmtId="166" fontId="2" fillId="0" borderId="0" xfId="46" applyNumberFormat="1" applyFont="1" applyFill="1" applyAlignment="1" applyProtection="1">
      <alignment horizontal="right" vertical="center"/>
      <protection/>
    </xf>
    <xf numFmtId="2" fontId="2" fillId="0" borderId="0" xfId="46" applyNumberFormat="1" applyFont="1" applyFill="1" applyProtection="1">
      <alignment vertical="center"/>
      <protection/>
    </xf>
    <xf numFmtId="0" fontId="2" fillId="0" borderId="0" xfId="46" applyNumberFormat="1" applyFont="1" applyFill="1" applyAlignment="1" applyProtection="1">
      <alignment horizontal="right" vertical="center"/>
      <protection/>
    </xf>
    <xf numFmtId="46" fontId="2" fillId="0" borderId="0" xfId="46" applyNumberFormat="1" applyFont="1" applyFill="1" applyProtection="1">
      <alignment vertical="center"/>
      <protection/>
    </xf>
    <xf numFmtId="0" fontId="2" fillId="0" borderId="0" xfId="46" applyNumberFormat="1" applyFont="1" applyFill="1" applyProtection="1">
      <alignment vertical="center"/>
      <protection/>
    </xf>
    <xf numFmtId="0" fontId="2" fillId="0" borderId="0" xfId="46" applyNumberFormat="1" applyFont="1" applyAlignment="1" applyProtection="1">
      <alignment horizontal="right" vertical="center"/>
      <protection/>
    </xf>
    <xf numFmtId="0" fontId="2" fillId="34" borderId="0" xfId="46" applyNumberFormat="1" applyFont="1" applyFill="1" applyAlignment="1" applyProtection="1">
      <alignment horizontal="right" vertical="center"/>
      <protection/>
    </xf>
    <xf numFmtId="0" fontId="3" fillId="0" borderId="0" xfId="46" applyFont="1" applyFill="1" applyProtection="1">
      <alignment vertical="center"/>
      <protection/>
    </xf>
    <xf numFmtId="0" fontId="4" fillId="0" borderId="0" xfId="46" applyFont="1" applyFill="1" applyAlignment="1" applyProtection="1">
      <alignment horizontal="right" vertical="center"/>
      <protection/>
    </xf>
    <xf numFmtId="0" fontId="4" fillId="0" borderId="0" xfId="46" applyFont="1" applyFill="1" applyProtection="1">
      <alignment vertical="center"/>
      <protection/>
    </xf>
    <xf numFmtId="0" fontId="4" fillId="36" borderId="0" xfId="46" applyFont="1" applyFill="1" applyAlignment="1" applyProtection="1">
      <alignment horizontal="right" vertical="center"/>
      <protection/>
    </xf>
    <xf numFmtId="0" fontId="4" fillId="36" borderId="0" xfId="46" applyFont="1" applyFill="1" applyProtection="1">
      <alignment vertical="center"/>
      <protection/>
    </xf>
    <xf numFmtId="0" fontId="7" fillId="36" borderId="0" xfId="46" applyFont="1" applyFill="1" applyAlignment="1" applyProtection="1">
      <alignment horizontal="left" vertical="center"/>
      <protection/>
    </xf>
    <xf numFmtId="0" fontId="7" fillId="0" borderId="0" xfId="46" applyFont="1" applyFill="1" applyProtection="1">
      <alignment vertical="center"/>
      <protection/>
    </xf>
    <xf numFmtId="166" fontId="6" fillId="0" borderId="0" xfId="46" applyNumberFormat="1" applyFont="1" applyFill="1" applyAlignment="1" applyProtection="1">
      <alignment horizontal="left" vertical="center"/>
      <protection/>
    </xf>
    <xf numFmtId="1" fontId="2" fillId="0" borderId="0" xfId="46" applyNumberFormat="1" applyFont="1" applyFill="1" applyAlignment="1" applyProtection="1">
      <alignment horizontal="right" vertical="center"/>
      <protection/>
    </xf>
    <xf numFmtId="2" fontId="2" fillId="0" borderId="0" xfId="46" applyNumberFormat="1" applyFont="1" applyAlignment="1" applyProtection="1">
      <alignment horizontal="right" vertical="center"/>
      <protection/>
    </xf>
    <xf numFmtId="0" fontId="7" fillId="36" borderId="0" xfId="46" applyFont="1" applyFill="1" applyProtection="1">
      <alignment vertical="center"/>
      <protection/>
    </xf>
    <xf numFmtId="0" fontId="3" fillId="0" borderId="0" xfId="46" applyFont="1" applyFill="1" applyBorder="1" applyAlignment="1" applyProtection="1">
      <alignment horizontal="center"/>
      <protection/>
    </xf>
    <xf numFmtId="0" fontId="2" fillId="0" borderId="0" xfId="46" applyFont="1" applyAlignment="1" applyProtection="1">
      <alignment horizontal="left" vertical="center"/>
      <protection/>
    </xf>
    <xf numFmtId="0" fontId="5" fillId="0" borderId="0" xfId="46" applyFont="1" applyFill="1" applyAlignment="1" applyProtection="1">
      <alignment horizontal="right" vertical="center"/>
      <protection/>
    </xf>
    <xf numFmtId="166" fontId="5" fillId="0" borderId="0" xfId="46" applyNumberFormat="1" applyFont="1" applyFill="1" applyProtection="1">
      <alignment vertical="center"/>
      <protection/>
    </xf>
    <xf numFmtId="0" fontId="2" fillId="0" borderId="0" xfId="46" applyFont="1" applyFill="1" applyAlignment="1" applyProtection="1">
      <alignment horizontal="left" vertical="center"/>
      <protection/>
    </xf>
    <xf numFmtId="0" fontId="5" fillId="36" borderId="0" xfId="46" applyFont="1" applyFill="1" applyAlignment="1" applyProtection="1">
      <alignment horizontal="right" vertical="center"/>
      <protection/>
    </xf>
    <xf numFmtId="166" fontId="5" fillId="36" borderId="0" xfId="46" applyNumberFormat="1" applyFont="1" applyFill="1" applyProtection="1">
      <alignment vertical="center"/>
      <protection/>
    </xf>
    <xf numFmtId="0" fontId="2" fillId="34" borderId="0" xfId="46" applyFont="1" applyFill="1" applyAlignment="1" applyProtection="1">
      <alignment horizontal="left" vertical="center"/>
      <protection/>
    </xf>
    <xf numFmtId="0" fontId="3" fillId="0" borderId="0" xfId="46" applyNumberFormat="1" applyFont="1" applyFill="1" applyAlignment="1" applyProtection="1">
      <alignment horizontal="right" vertical="center"/>
      <protection/>
    </xf>
    <xf numFmtId="0" fontId="3" fillId="0" borderId="0" xfId="46" applyNumberFormat="1" applyFont="1" applyAlignment="1" applyProtection="1">
      <alignment horizontal="right" vertical="center"/>
      <protection/>
    </xf>
    <xf numFmtId="167" fontId="2" fillId="33" borderId="0" xfId="46" applyNumberFormat="1" applyFont="1" applyFill="1" applyAlignment="1" applyProtection="1">
      <alignment horizontal="right" vertical="center"/>
      <protection/>
    </xf>
    <xf numFmtId="0" fontId="54" fillId="0" borderId="0" xfId="54" applyFill="1" applyAlignment="1" applyProtection="1">
      <alignment vertical="center"/>
      <protection/>
    </xf>
    <xf numFmtId="0" fontId="2" fillId="0" borderId="0" xfId="46" applyFont="1" applyFill="1" applyAlignment="1" applyProtection="1">
      <alignment vertical="top" wrapText="1"/>
      <protection/>
    </xf>
    <xf numFmtId="1" fontId="2" fillId="0" borderId="0" xfId="42" applyNumberFormat="1" applyProtection="1">
      <alignment vertical="top"/>
      <protection/>
    </xf>
    <xf numFmtId="166" fontId="6" fillId="0" borderId="0" xfId="46" applyNumberFormat="1" applyFont="1" applyFill="1" applyBorder="1" applyAlignment="1" applyProtection="1">
      <alignment horizontal="left" vertical="center"/>
      <protection/>
    </xf>
    <xf numFmtId="1" fontId="3" fillId="0" borderId="0" xfId="46" applyNumberFormat="1" applyFont="1" applyFill="1" applyAlignment="1" applyProtection="1">
      <alignment horizontal="center" vertical="center"/>
      <protection/>
    </xf>
    <xf numFmtId="175" fontId="2" fillId="0" borderId="10" xfId="42" applyNumberFormat="1" applyFont="1" applyBorder="1" applyAlignment="1" applyProtection="1">
      <alignment vertical="center"/>
      <protection/>
    </xf>
    <xf numFmtId="165" fontId="6" fillId="0" borderId="10" xfId="42" applyNumberFormat="1" applyFont="1" applyBorder="1" applyAlignment="1" applyProtection="1">
      <alignment horizontal="left" vertical="center"/>
      <protection/>
    </xf>
    <xf numFmtId="165" fontId="2" fillId="34" borderId="10" xfId="42" applyNumberFormat="1" applyFont="1" applyFill="1" applyBorder="1" applyAlignment="1" applyProtection="1">
      <alignment horizontal="right" vertical="center"/>
      <protection/>
    </xf>
    <xf numFmtId="174" fontId="2" fillId="0" borderId="10" xfId="42" applyNumberFormat="1" applyFont="1" applyBorder="1" applyAlignment="1" applyProtection="1">
      <alignment vertical="center"/>
      <protection/>
    </xf>
    <xf numFmtId="165" fontId="6" fillId="0" borderId="10" xfId="42" applyNumberFormat="1" applyFont="1" applyFill="1" applyBorder="1" applyAlignment="1" applyProtection="1">
      <alignment horizontal="left" vertical="center"/>
      <protection/>
    </xf>
    <xf numFmtId="1" fontId="2" fillId="0" borderId="10" xfId="46" applyNumberFormat="1" applyFont="1" applyBorder="1" applyAlignment="1" applyProtection="1">
      <alignment horizontal="center" vertical="center"/>
      <protection/>
    </xf>
    <xf numFmtId="0" fontId="3" fillId="0" borderId="0" xfId="46" applyFont="1" applyFill="1" applyAlignment="1" applyProtection="1">
      <alignment horizontal="left" vertical="center"/>
      <protection/>
    </xf>
    <xf numFmtId="1" fontId="2" fillId="0" borderId="10" xfId="46" applyNumberFormat="1" applyFont="1" applyFill="1" applyBorder="1" applyAlignment="1" applyProtection="1">
      <alignment horizontal="center" vertical="center"/>
      <protection/>
    </xf>
    <xf numFmtId="166" fontId="6" fillId="0" borderId="10" xfId="46" applyNumberFormat="1" applyFont="1" applyFill="1" applyBorder="1" applyAlignment="1" applyProtection="1">
      <alignment horizontal="left" vertical="center"/>
      <protection/>
    </xf>
    <xf numFmtId="166" fontId="2" fillId="0" borderId="10" xfId="46" applyNumberFormat="1" applyFont="1" applyFill="1" applyBorder="1" applyAlignment="1" applyProtection="1">
      <alignment horizontal="right" vertical="center"/>
      <protection/>
    </xf>
    <xf numFmtId="165" fontId="3" fillId="0" borderId="11" xfId="42" applyNumberFormat="1" applyFont="1" applyBorder="1" applyAlignment="1" applyProtection="1">
      <alignment horizontal="right" vertical="center"/>
      <protection/>
    </xf>
    <xf numFmtId="0" fontId="68" fillId="0" borderId="0" xfId="54" applyFont="1" applyFill="1" applyAlignment="1" applyProtection="1">
      <alignment vertical="center"/>
      <protection/>
    </xf>
    <xf numFmtId="0" fontId="69" fillId="0" borderId="0" xfId="46" applyFont="1" applyProtection="1">
      <alignment vertical="center"/>
      <protection/>
    </xf>
    <xf numFmtId="0" fontId="1" fillId="0" borderId="0" xfId="46" applyFont="1" applyProtection="1">
      <alignment vertical="center"/>
      <protection/>
    </xf>
    <xf numFmtId="0" fontId="7" fillId="0" borderId="0" xfId="46" applyFont="1" applyProtection="1">
      <alignment vertical="center"/>
      <protection/>
    </xf>
    <xf numFmtId="168" fontId="2" fillId="0" borderId="10" xfId="44" applyNumberFormat="1" applyBorder="1" applyProtection="1">
      <alignment vertical="top"/>
      <protection/>
    </xf>
    <xf numFmtId="167" fontId="2" fillId="0" borderId="0" xfId="46" applyNumberFormat="1" applyFont="1" applyFill="1" applyAlignment="1" applyProtection="1">
      <alignment horizontal="right" vertical="center"/>
      <protection/>
    </xf>
    <xf numFmtId="0" fontId="70" fillId="0" borderId="0" xfId="46" applyFont="1" applyProtection="1">
      <alignment vertical="center"/>
      <protection/>
    </xf>
    <xf numFmtId="19" fontId="2" fillId="0" borderId="12" xfId="46" applyNumberFormat="1" applyFont="1" applyFill="1" applyBorder="1" applyAlignment="1" applyProtection="1">
      <alignment horizontal="right" vertical="center"/>
      <protection/>
    </xf>
    <xf numFmtId="19" fontId="2" fillId="33" borderId="12" xfId="46" applyNumberFormat="1" applyFont="1" applyFill="1" applyBorder="1" applyAlignment="1" applyProtection="1">
      <alignment horizontal="right" vertical="center"/>
      <protection/>
    </xf>
    <xf numFmtId="181" fontId="2" fillId="0" borderId="12" xfId="46" applyNumberFormat="1" applyFont="1" applyBorder="1" applyAlignment="1" applyProtection="1">
      <alignment horizontal="center" vertical="center"/>
      <protection/>
    </xf>
    <xf numFmtId="19" fontId="2" fillId="0" borderId="13" xfId="46" applyNumberFormat="1" applyFont="1" applyFill="1" applyBorder="1" applyAlignment="1" applyProtection="1">
      <alignment horizontal="right" vertical="center"/>
      <protection/>
    </xf>
    <xf numFmtId="19" fontId="2" fillId="33" borderId="13" xfId="46" applyNumberFormat="1" applyFont="1" applyFill="1" applyBorder="1" applyAlignment="1" applyProtection="1">
      <alignment horizontal="right" vertical="center"/>
      <protection/>
    </xf>
    <xf numFmtId="181" fontId="2" fillId="0" borderId="13" xfId="46" applyNumberFormat="1" applyFont="1" applyBorder="1" applyAlignment="1" applyProtection="1">
      <alignment horizontal="center" vertical="center"/>
      <protection/>
    </xf>
    <xf numFmtId="166" fontId="2" fillId="33" borderId="10" xfId="46" applyNumberFormat="1" applyFont="1" applyFill="1" applyBorder="1" applyAlignment="1" applyProtection="1">
      <alignment horizontal="right" vertical="center"/>
      <protection/>
    </xf>
    <xf numFmtId="166" fontId="6" fillId="0" borderId="14" xfId="46" applyNumberFormat="1" applyFont="1" applyFill="1" applyBorder="1" applyAlignment="1" applyProtection="1">
      <alignment horizontal="left" vertical="center"/>
      <protection/>
    </xf>
    <xf numFmtId="166" fontId="2" fillId="33" borderId="14" xfId="46" applyNumberFormat="1" applyFont="1" applyFill="1" applyBorder="1" applyAlignment="1" applyProtection="1">
      <alignment horizontal="right" vertical="center"/>
      <protection/>
    </xf>
    <xf numFmtId="0" fontId="3" fillId="0" borderId="0" xfId="46" applyFont="1" applyProtection="1">
      <alignment vertical="center"/>
      <protection/>
    </xf>
    <xf numFmtId="0" fontId="3" fillId="0" borderId="0" xfId="46" applyFont="1" applyAlignment="1" applyProtection="1">
      <alignment horizontal="center" vertical="center"/>
      <protection/>
    </xf>
    <xf numFmtId="0" fontId="3" fillId="34" borderId="0" xfId="46" applyFont="1" applyFill="1" applyAlignment="1" applyProtection="1">
      <alignment horizontal="center" vertical="center"/>
      <protection/>
    </xf>
    <xf numFmtId="0" fontId="3" fillId="0" borderId="0" xfId="46" applyFont="1" applyFill="1" applyAlignment="1" applyProtection="1">
      <alignment horizontal="center" vertical="center"/>
      <protection/>
    </xf>
    <xf numFmtId="0" fontId="3" fillId="0" borderId="0" xfId="46" applyFont="1" applyAlignment="1" applyProtection="1">
      <alignment horizontal="left" vertical="center"/>
      <protection/>
    </xf>
    <xf numFmtId="0" fontId="3" fillId="0" borderId="0" xfId="46" applyFont="1" applyAlignment="1" applyProtection="1">
      <alignment horizontal="right" vertical="center"/>
      <protection/>
    </xf>
    <xf numFmtId="166" fontId="3" fillId="0" borderId="0" xfId="46" applyNumberFormat="1" applyFont="1" applyAlignment="1" applyProtection="1">
      <alignment horizontal="left" vertical="center"/>
      <protection/>
    </xf>
    <xf numFmtId="166" fontId="3" fillId="0" borderId="0" xfId="46" applyNumberFormat="1" applyFont="1" applyAlignment="1" applyProtection="1">
      <alignment horizontal="right" vertical="center"/>
      <protection/>
    </xf>
    <xf numFmtId="2" fontId="3" fillId="0" borderId="0" xfId="46" applyNumberFormat="1" applyFont="1" applyProtection="1">
      <alignment vertical="center"/>
      <protection/>
    </xf>
    <xf numFmtId="0" fontId="3" fillId="0" borderId="0" xfId="46" applyFont="1" applyFill="1" applyProtection="1">
      <alignment vertical="center"/>
      <protection/>
    </xf>
    <xf numFmtId="0" fontId="71" fillId="0" borderId="0" xfId="46" applyFont="1" applyProtection="1">
      <alignment vertical="center"/>
      <protection/>
    </xf>
    <xf numFmtId="168" fontId="2" fillId="34" borderId="0" xfId="44" applyNumberFormat="1" applyFont="1" applyFill="1" applyAlignment="1" applyProtection="1">
      <alignment/>
      <protection/>
    </xf>
    <xf numFmtId="41" fontId="2" fillId="0" borderId="0" xfId="44" applyNumberFormat="1" applyFont="1" applyAlignment="1" applyProtection="1">
      <alignment/>
      <protection/>
    </xf>
    <xf numFmtId="41" fontId="68" fillId="0" borderId="0" xfId="54" applyNumberFormat="1" applyFont="1" applyFill="1" applyAlignment="1" applyProtection="1">
      <alignment vertical="center"/>
      <protection/>
    </xf>
    <xf numFmtId="41" fontId="2" fillId="0" borderId="0" xfId="46" applyNumberFormat="1" applyFont="1" applyProtection="1">
      <alignment vertical="center"/>
      <protection/>
    </xf>
    <xf numFmtId="41" fontId="2" fillId="34" borderId="0" xfId="46" applyNumberFormat="1" applyFont="1" applyFill="1" applyAlignment="1" applyProtection="1">
      <alignment horizontal="right" vertical="center"/>
      <protection/>
    </xf>
    <xf numFmtId="41" fontId="2" fillId="33" borderId="0" xfId="44" applyNumberFormat="1" applyFont="1" applyFill="1" applyAlignment="1" applyProtection="1">
      <alignment/>
      <protection/>
    </xf>
    <xf numFmtId="41" fontId="2" fillId="34" borderId="0" xfId="44" applyNumberFormat="1" applyFont="1" applyFill="1" applyAlignment="1" applyProtection="1">
      <alignment/>
      <protection/>
    </xf>
    <xf numFmtId="41" fontId="3" fillId="0" borderId="0" xfId="44" applyNumberFormat="1" applyFont="1" applyAlignment="1" applyProtection="1">
      <alignment/>
      <protection/>
    </xf>
    <xf numFmtId="41" fontId="2" fillId="0" borderId="0" xfId="44" applyNumberFormat="1" applyFont="1" applyFill="1" applyAlignment="1" applyProtection="1">
      <alignment/>
      <protection/>
    </xf>
    <xf numFmtId="168" fontId="72" fillId="0" borderId="15" xfId="44" applyNumberFormat="1" applyFont="1" applyBorder="1" applyAlignment="1" applyProtection="1">
      <alignment horizontal="center" vertical="top" wrapText="1"/>
      <protection/>
    </xf>
    <xf numFmtId="41" fontId="72" fillId="0" borderId="15" xfId="44" applyNumberFormat="1" applyFont="1" applyBorder="1" applyAlignment="1" applyProtection="1">
      <alignment horizontal="center" vertical="top" wrapText="1"/>
      <protection/>
    </xf>
    <xf numFmtId="168" fontId="73" fillId="0" borderId="15" xfId="44" applyNumberFormat="1" applyFont="1" applyBorder="1" applyAlignment="1" applyProtection="1">
      <alignment horizontal="center"/>
      <protection/>
    </xf>
    <xf numFmtId="41" fontId="73" fillId="0" borderId="15" xfId="44" applyNumberFormat="1" applyFont="1" applyBorder="1" applyAlignment="1" applyProtection="1">
      <alignment horizontal="center"/>
      <protection/>
    </xf>
    <xf numFmtId="0" fontId="7" fillId="0" borderId="0" xfId="46" applyFont="1" applyFill="1" applyProtection="1">
      <alignment vertical="center"/>
      <protection/>
    </xf>
    <xf numFmtId="0" fontId="2" fillId="0" borderId="0" xfId="46" applyFont="1" applyFill="1" applyAlignment="1" applyProtection="1">
      <alignment horizontal="right" vertical="center" wrapText="1"/>
      <protection locked="0"/>
    </xf>
    <xf numFmtId="0" fontId="0" fillId="0" borderId="0" xfId="0" applyFill="1" applyAlignment="1" applyProtection="1">
      <alignment horizontal="right" vertical="center" wrapText="1"/>
      <protection locked="0"/>
    </xf>
    <xf numFmtId="0" fontId="1" fillId="0" borderId="0" xfId="46" applyProtection="1">
      <alignment vertical="center"/>
      <protection/>
    </xf>
    <xf numFmtId="41" fontId="1" fillId="0" borderId="0" xfId="46" applyNumberFormat="1" applyProtection="1">
      <alignment vertical="center"/>
      <protection/>
    </xf>
    <xf numFmtId="0" fontId="0" fillId="0" borderId="0" xfId="0" applyAlignment="1" applyProtection="1">
      <alignment horizontal="right" vertical="center"/>
      <protection/>
    </xf>
    <xf numFmtId="0" fontId="2" fillId="0" borderId="0" xfId="46" applyFont="1" applyFill="1" applyAlignment="1" applyProtection="1">
      <alignment horizontal="right" vertical="center" wrapText="1"/>
      <protection/>
    </xf>
    <xf numFmtId="0" fontId="0" fillId="0" borderId="0" xfId="0" applyFill="1" applyAlignment="1" applyProtection="1">
      <alignment horizontal="right" vertical="center" wrapText="1"/>
      <protection/>
    </xf>
    <xf numFmtId="41" fontId="0" fillId="0" borderId="0" xfId="0" applyNumberFormat="1" applyFill="1" applyAlignment="1" applyProtection="1">
      <alignment horizontal="right" vertical="center" wrapText="1"/>
      <protection/>
    </xf>
    <xf numFmtId="41" fontId="0" fillId="0" borderId="0" xfId="0" applyNumberFormat="1" applyFill="1" applyAlignment="1" applyProtection="1">
      <alignment horizontal="right" vertical="center"/>
      <protection/>
    </xf>
    <xf numFmtId="0" fontId="0" fillId="0" borderId="0" xfId="0" applyFill="1" applyAlignment="1" applyProtection="1">
      <alignment horizontal="right" vertical="center"/>
      <protection/>
    </xf>
    <xf numFmtId="0" fontId="3" fillId="0" borderId="0" xfId="46" applyFont="1" applyAlignment="1" applyProtection="1">
      <alignment/>
      <protection/>
    </xf>
    <xf numFmtId="0" fontId="2" fillId="0" borderId="0" xfId="46" applyFont="1" applyAlignment="1" applyProtection="1">
      <alignment horizontal="left" indent="1"/>
      <protection/>
    </xf>
    <xf numFmtId="0" fontId="2" fillId="0" borderId="0" xfId="46" applyFont="1" applyAlignment="1" applyProtection="1">
      <alignment/>
      <protection/>
    </xf>
    <xf numFmtId="0" fontId="2" fillId="34" borderId="0" xfId="46" applyFont="1" applyFill="1" applyAlignment="1" applyProtection="1">
      <alignment horizontal="left" indent="1"/>
      <protection/>
    </xf>
    <xf numFmtId="0" fontId="1" fillId="34" borderId="0" xfId="46" applyFill="1" applyProtection="1">
      <alignment vertical="center"/>
      <protection/>
    </xf>
    <xf numFmtId="41" fontId="1" fillId="34" borderId="0" xfId="46" applyNumberFormat="1" applyFill="1" applyProtection="1">
      <alignment vertical="center"/>
      <protection/>
    </xf>
    <xf numFmtId="0" fontId="1" fillId="0" borderId="0" xfId="46" applyAlignment="1" applyProtection="1">
      <alignment vertical="top" wrapText="1"/>
      <protection/>
    </xf>
    <xf numFmtId="0" fontId="73" fillId="0" borderId="15" xfId="46" applyFont="1" applyBorder="1" applyAlignment="1" applyProtection="1">
      <alignment vertical="top" wrapText="1"/>
      <protection/>
    </xf>
    <xf numFmtId="0" fontId="72" fillId="0" borderId="15" xfId="46" applyFont="1" applyBorder="1" applyAlignment="1" applyProtection="1">
      <alignment horizontal="center" vertical="top" wrapText="1"/>
      <protection/>
    </xf>
    <xf numFmtId="41" fontId="72" fillId="0" borderId="15" xfId="46" applyNumberFormat="1" applyFont="1" applyBorder="1" applyAlignment="1" applyProtection="1">
      <alignment horizontal="center" vertical="top" wrapText="1"/>
      <protection/>
    </xf>
    <xf numFmtId="0" fontId="72" fillId="0" borderId="0" xfId="46" applyFont="1" applyBorder="1" applyAlignment="1" applyProtection="1">
      <alignment horizontal="center" vertical="top" wrapText="1"/>
      <protection/>
    </xf>
    <xf numFmtId="0" fontId="73" fillId="0" borderId="0" xfId="46" applyFont="1" applyAlignment="1" applyProtection="1">
      <alignment vertical="top" wrapText="1"/>
      <protection/>
    </xf>
    <xf numFmtId="0" fontId="73" fillId="0" borderId="15" xfId="46" applyFont="1" applyBorder="1" applyAlignment="1" applyProtection="1">
      <alignment/>
      <protection/>
    </xf>
    <xf numFmtId="41" fontId="73" fillId="0" borderId="15" xfId="46" applyNumberFormat="1" applyFont="1" applyBorder="1" applyAlignment="1" applyProtection="1">
      <alignment horizontal="center" vertical="center"/>
      <protection/>
    </xf>
    <xf numFmtId="41" fontId="73" fillId="0" borderId="0" xfId="46" applyNumberFormat="1" applyFont="1" applyBorder="1" applyAlignment="1" applyProtection="1">
      <alignment horizontal="center" vertical="center"/>
      <protection/>
    </xf>
    <xf numFmtId="0" fontId="73" fillId="0" borderId="0" xfId="46" applyFont="1" applyProtection="1">
      <alignment vertical="center"/>
      <protection/>
    </xf>
    <xf numFmtId="0" fontId="73" fillId="0" borderId="15" xfId="46" applyFont="1" applyBorder="1" applyProtection="1">
      <alignment vertical="center"/>
      <protection/>
    </xf>
    <xf numFmtId="41" fontId="73" fillId="0" borderId="0" xfId="46" applyNumberFormat="1" applyFont="1" applyAlignment="1" applyProtection="1">
      <alignment horizontal="center" vertical="center"/>
      <protection/>
    </xf>
    <xf numFmtId="0" fontId="74" fillId="0" borderId="0" xfId="46" applyFont="1" applyProtection="1">
      <alignment vertical="center"/>
      <protection/>
    </xf>
    <xf numFmtId="41" fontId="7" fillId="0" borderId="16" xfId="46" applyNumberFormat="1" applyFont="1" applyBorder="1" applyProtection="1">
      <alignment vertical="center"/>
      <protection/>
    </xf>
    <xf numFmtId="0" fontId="75" fillId="0" borderId="0" xfId="46" applyFont="1" applyProtection="1">
      <alignment vertical="center"/>
      <protection/>
    </xf>
    <xf numFmtId="0" fontId="76" fillId="0" borderId="0" xfId="46" applyFont="1" applyProtection="1">
      <alignment vertical="center"/>
      <protection/>
    </xf>
    <xf numFmtId="0" fontId="1" fillId="0" borderId="0" xfId="46" applyFill="1" applyProtection="1">
      <alignment vertical="center"/>
      <protection/>
    </xf>
    <xf numFmtId="41" fontId="2" fillId="0" borderId="17" xfId="44" applyNumberFormat="1" applyFont="1" applyBorder="1" applyAlignment="1" applyProtection="1">
      <alignment/>
      <protection/>
    </xf>
    <xf numFmtId="41" fontId="2" fillId="0" borderId="0" xfId="44" applyNumberFormat="1" applyFont="1" applyBorder="1" applyAlignment="1" applyProtection="1">
      <alignment/>
      <protection/>
    </xf>
    <xf numFmtId="41" fontId="2" fillId="0" borderId="0" xfId="44" applyNumberFormat="1" applyFont="1" applyAlignment="1" applyProtection="1">
      <alignment/>
      <protection/>
    </xf>
    <xf numFmtId="41" fontId="3" fillId="0" borderId="18" xfId="44" applyNumberFormat="1" applyFont="1" applyBorder="1" applyAlignment="1" applyProtection="1">
      <alignment/>
      <protection/>
    </xf>
    <xf numFmtId="0" fontId="10" fillId="0" borderId="0" xfId="46" applyFont="1" applyFill="1" applyAlignment="1" applyProtection="1">
      <alignment horizontal="right" vertical="center" wrapText="1"/>
      <protection/>
    </xf>
    <xf numFmtId="41" fontId="3" fillId="0" borderId="0" xfId="44" applyNumberFormat="1" applyFont="1" applyBorder="1" applyAlignment="1" applyProtection="1">
      <alignment/>
      <protection/>
    </xf>
    <xf numFmtId="176" fontId="2" fillId="0" borderId="0" xfId="44" applyNumberFormat="1" applyFont="1" applyFill="1" applyAlignment="1" applyProtection="1">
      <alignment/>
      <protection/>
    </xf>
    <xf numFmtId="0" fontId="0" fillId="0" borderId="0" xfId="0" applyAlignment="1" applyProtection="1">
      <alignment horizontal="right" vertical="center" wrapText="1"/>
      <protection/>
    </xf>
    <xf numFmtId="0" fontId="3" fillId="0" borderId="0" xfId="46" applyFont="1" applyAlignment="1" applyProtection="1">
      <alignment/>
      <protection/>
    </xf>
    <xf numFmtId="0" fontId="2" fillId="0" borderId="0" xfId="46" applyFont="1" applyAlignment="1" applyProtection="1">
      <alignment/>
      <protection/>
    </xf>
    <xf numFmtId="176" fontId="2" fillId="0" borderId="0" xfId="46" applyNumberFormat="1" applyFont="1" applyAlignment="1" applyProtection="1">
      <alignment/>
      <protection/>
    </xf>
    <xf numFmtId="0" fontId="1" fillId="0" borderId="17" xfId="46" applyBorder="1" applyProtection="1">
      <alignment vertical="center"/>
      <protection/>
    </xf>
    <xf numFmtId="176" fontId="1" fillId="0" borderId="0" xfId="46" applyNumberFormat="1" applyFill="1" applyProtection="1">
      <alignment vertical="center"/>
      <protection/>
    </xf>
    <xf numFmtId="176" fontId="3" fillId="0" borderId="0" xfId="46" applyNumberFormat="1" applyFont="1" applyAlignment="1" applyProtection="1">
      <alignment/>
      <protection/>
    </xf>
    <xf numFmtId="0" fontId="3" fillId="0" borderId="0" xfId="46" applyFont="1" applyBorder="1" applyAlignment="1" applyProtection="1">
      <alignment/>
      <protection/>
    </xf>
    <xf numFmtId="0" fontId="54" fillId="0" borderId="0" xfId="54" applyAlignment="1" applyProtection="1">
      <alignment vertical="center"/>
      <protection/>
    </xf>
    <xf numFmtId="0" fontId="77" fillId="0" borderId="0" xfId="29" applyFont="1" applyFill="1" applyAlignment="1" applyProtection="1">
      <alignment horizontal="left" vertical="center"/>
      <protection/>
    </xf>
    <xf numFmtId="0" fontId="78" fillId="0" borderId="0" xfId="29" applyFont="1" applyFill="1" applyAlignment="1" applyProtection="1">
      <alignment vertical="center"/>
      <protection/>
    </xf>
    <xf numFmtId="0" fontId="79" fillId="0" borderId="0" xfId="54" applyFont="1" applyFill="1" applyAlignment="1" applyProtection="1">
      <alignment horizontal="left" vertical="center"/>
      <protection/>
    </xf>
    <xf numFmtId="0" fontId="80" fillId="0" borderId="0" xfId="54" applyFont="1" applyFill="1" applyAlignment="1" applyProtection="1">
      <alignment horizontal="left" vertical="center"/>
      <protection/>
    </xf>
    <xf numFmtId="41" fontId="3" fillId="0" borderId="0" xfId="44" applyNumberFormat="1" applyFont="1" applyAlignment="1" applyProtection="1">
      <alignment/>
      <protection/>
    </xf>
    <xf numFmtId="41" fontId="3" fillId="0" borderId="17" xfId="44" applyNumberFormat="1" applyFont="1" applyBorder="1" applyAlignment="1" applyProtection="1">
      <alignment/>
      <protection/>
    </xf>
    <xf numFmtId="0" fontId="3" fillId="0" borderId="18" xfId="46" applyFont="1" applyBorder="1" applyAlignment="1" applyProtection="1">
      <alignment/>
      <protection/>
    </xf>
    <xf numFmtId="41" fontId="2" fillId="0" borderId="0" xfId="46" applyNumberFormat="1" applyFont="1" applyAlignment="1" applyProtection="1">
      <alignment/>
      <protection/>
    </xf>
    <xf numFmtId="0" fontId="54" fillId="0" borderId="0" xfId="54" applyFill="1" applyAlignment="1" applyProtection="1">
      <alignment vertical="center"/>
      <protection locked="0"/>
    </xf>
    <xf numFmtId="168" fontId="2" fillId="0" borderId="0" xfId="44" applyNumberFormat="1" applyFont="1" applyAlignment="1" applyProtection="1">
      <alignment/>
      <protection hidden="1"/>
    </xf>
    <xf numFmtId="1" fontId="3" fillId="0" borderId="0" xfId="46" applyNumberFormat="1" applyFont="1" applyAlignment="1" applyProtection="1">
      <alignment horizontal="center"/>
      <protection hidden="1"/>
    </xf>
    <xf numFmtId="1" fontId="3" fillId="0" borderId="0" xfId="46" applyNumberFormat="1" applyFont="1" applyAlignment="1" applyProtection="1">
      <alignment/>
      <protection/>
    </xf>
    <xf numFmtId="41" fontId="54" fillId="0" borderId="0" xfId="54" applyNumberFormat="1" applyFill="1" applyAlignment="1" applyProtection="1">
      <alignment horizontal="center" vertical="center"/>
      <protection locked="0"/>
    </xf>
    <xf numFmtId="0" fontId="78" fillId="0" borderId="0" xfId="29" applyFont="1" applyFill="1" applyAlignment="1" applyProtection="1">
      <alignment vertical="center" wrapText="1"/>
      <protection/>
    </xf>
    <xf numFmtId="0" fontId="81" fillId="0" borderId="0" xfId="29" applyFont="1" applyFill="1" applyAlignment="1" applyProtection="1">
      <alignment vertical="center"/>
      <protection/>
    </xf>
    <xf numFmtId="0" fontId="82" fillId="0" borderId="0" xfId="54" applyFont="1" applyFill="1" applyAlignment="1" applyProtection="1">
      <alignment horizontal="left" vertical="center"/>
      <protection/>
    </xf>
    <xf numFmtId="0" fontId="83" fillId="37" borderId="0" xfId="54" applyFont="1" applyFill="1" applyAlignment="1" applyProtection="1">
      <alignment horizontal="left" vertical="center" indent="1"/>
      <protection/>
    </xf>
    <xf numFmtId="0" fontId="83" fillId="0" borderId="0" xfId="54" applyFont="1" applyFill="1" applyAlignment="1" applyProtection="1">
      <alignment horizontal="left" vertical="center" indent="1"/>
      <protection/>
    </xf>
    <xf numFmtId="0" fontId="84" fillId="0" borderId="0" xfId="29" applyFont="1" applyFill="1" applyAlignment="1" applyProtection="1">
      <alignment vertical="top"/>
      <protection/>
    </xf>
    <xf numFmtId="0" fontId="83" fillId="38" borderId="0" xfId="54" applyFont="1" applyFill="1" applyAlignment="1" applyProtection="1">
      <alignment horizontal="left" vertical="center" indent="1"/>
      <protection/>
    </xf>
    <xf numFmtId="0" fontId="85" fillId="0" borderId="0" xfId="54" applyFont="1" applyFill="1" applyAlignment="1" applyProtection="1">
      <alignment horizontal="left" vertical="center"/>
      <protection/>
    </xf>
    <xf numFmtId="0" fontId="86" fillId="39" borderId="0" xfId="29" applyFont="1" applyFill="1" applyAlignment="1" applyProtection="1">
      <alignment horizontal="left" vertical="center" indent="1"/>
      <protection/>
    </xf>
    <xf numFmtId="0" fontId="78" fillId="39" borderId="0" xfId="29" applyFont="1" applyFill="1" applyAlignment="1" applyProtection="1">
      <alignment vertical="center"/>
      <protection/>
    </xf>
    <xf numFmtId="0" fontId="78" fillId="39" borderId="0" xfId="29" applyFont="1" applyFill="1" applyAlignment="1" applyProtection="1">
      <alignment vertical="center" wrapText="1"/>
      <protection/>
    </xf>
    <xf numFmtId="0" fontId="87" fillId="39" borderId="0" xfId="29" applyFont="1" applyFill="1" applyAlignment="1" applyProtection="1">
      <alignment vertical="center" wrapText="1"/>
      <protection/>
    </xf>
    <xf numFmtId="0" fontId="8" fillId="0" borderId="0" xfId="46" applyFont="1" applyBorder="1" applyAlignment="1" applyProtection="1">
      <alignment vertical="top" wrapText="1"/>
      <protection/>
    </xf>
    <xf numFmtId="0" fontId="88" fillId="0" borderId="0" xfId="46" applyFont="1" applyProtection="1">
      <alignment vertical="center"/>
      <protection/>
    </xf>
    <xf numFmtId="0" fontId="52" fillId="40" borderId="0" xfId="46" applyFont="1" applyFill="1" applyProtection="1">
      <alignment vertical="center"/>
      <protection/>
    </xf>
    <xf numFmtId="0" fontId="52" fillId="40" borderId="0" xfId="46" applyFont="1" applyFill="1" applyAlignment="1" applyProtection="1">
      <alignment horizontal="right" vertical="center"/>
      <protection/>
    </xf>
    <xf numFmtId="165" fontId="2" fillId="41" borderId="0" xfId="42" applyNumberFormat="1" applyFont="1" applyFill="1" applyAlignment="1" applyProtection="1">
      <alignment horizontal="right" vertical="center"/>
      <protection locked="0"/>
    </xf>
    <xf numFmtId="165" fontId="2" fillId="41" borderId="19" xfId="42" applyNumberFormat="1" applyFont="1" applyFill="1" applyBorder="1" applyAlignment="1" applyProtection="1">
      <alignment horizontal="right" vertical="center"/>
      <protection locked="0"/>
    </xf>
    <xf numFmtId="165" fontId="2" fillId="41" borderId="20" xfId="42" applyNumberFormat="1" applyFont="1" applyFill="1" applyBorder="1" applyAlignment="1" applyProtection="1">
      <alignment horizontal="right" vertical="center"/>
      <protection locked="0"/>
    </xf>
    <xf numFmtId="165" fontId="2" fillId="41" borderId="21" xfId="42" applyNumberFormat="1" applyFont="1" applyFill="1" applyBorder="1" applyAlignment="1" applyProtection="1">
      <alignment horizontal="right" vertical="center"/>
      <protection locked="0"/>
    </xf>
    <xf numFmtId="1" fontId="2" fillId="41" borderId="22" xfId="42" applyNumberFormat="1" applyFont="1" applyFill="1" applyBorder="1" applyAlignment="1" applyProtection="1">
      <alignment horizontal="center" vertical="center"/>
      <protection locked="0"/>
    </xf>
    <xf numFmtId="19" fontId="2" fillId="41" borderId="22" xfId="46" applyNumberFormat="1" applyFont="1" applyFill="1" applyBorder="1" applyAlignment="1" applyProtection="1">
      <alignment horizontal="center" vertical="center"/>
      <protection locked="0"/>
    </xf>
    <xf numFmtId="19" fontId="2" fillId="41" borderId="12" xfId="46" applyNumberFormat="1" applyFont="1" applyFill="1" applyBorder="1" applyAlignment="1" applyProtection="1">
      <alignment horizontal="right" vertical="center"/>
      <protection locked="0"/>
    </xf>
    <xf numFmtId="19" fontId="2" fillId="41" borderId="13" xfId="46" applyNumberFormat="1" applyFont="1" applyFill="1" applyBorder="1" applyAlignment="1" applyProtection="1">
      <alignment horizontal="right" vertical="center"/>
      <protection locked="0"/>
    </xf>
    <xf numFmtId="1" fontId="2" fillId="41" borderId="10" xfId="46" applyNumberFormat="1" applyFont="1" applyFill="1" applyBorder="1" applyAlignment="1" applyProtection="1">
      <alignment horizontal="center" vertical="center"/>
      <protection locked="0"/>
    </xf>
    <xf numFmtId="1" fontId="2" fillId="41" borderId="14" xfId="46" applyNumberFormat="1" applyFont="1" applyFill="1" applyBorder="1" applyAlignment="1" applyProtection="1">
      <alignment horizontal="center" vertical="center"/>
      <protection locked="0"/>
    </xf>
    <xf numFmtId="9" fontId="2" fillId="41" borderId="22" xfId="60" applyFont="1" applyFill="1" applyBorder="1" applyAlignment="1" applyProtection="1">
      <alignment horizontal="right" vertical="center"/>
      <protection locked="0"/>
    </xf>
    <xf numFmtId="167" fontId="2" fillId="41" borderId="11" xfId="46" applyNumberFormat="1" applyFont="1" applyFill="1" applyBorder="1" applyAlignment="1" applyProtection="1">
      <alignment horizontal="right" vertical="center"/>
      <protection locked="0"/>
    </xf>
    <xf numFmtId="0" fontId="52" fillId="0" borderId="0" xfId="46" applyFont="1" applyFill="1" applyProtection="1">
      <alignment vertical="center"/>
      <protection/>
    </xf>
    <xf numFmtId="0" fontId="52" fillId="0" borderId="0" xfId="46" applyFont="1" applyFill="1" applyAlignment="1" applyProtection="1">
      <alignment horizontal="right" vertical="center"/>
      <protection/>
    </xf>
    <xf numFmtId="0" fontId="88" fillId="0" borderId="0" xfId="46" applyFont="1" applyFill="1" applyProtection="1">
      <alignment vertical="center"/>
      <protection/>
    </xf>
    <xf numFmtId="0" fontId="88" fillId="0" borderId="0" xfId="46" applyFont="1" applyAlignment="1" applyProtection="1">
      <alignment horizontal="left" vertical="center"/>
      <protection/>
    </xf>
    <xf numFmtId="166" fontId="88" fillId="0" borderId="0" xfId="46" applyNumberFormat="1" applyFont="1" applyFill="1" applyProtection="1">
      <alignment vertical="center"/>
      <protection/>
    </xf>
    <xf numFmtId="166" fontId="88" fillId="36" borderId="0" xfId="46" applyNumberFormat="1" applyFont="1" applyFill="1" applyProtection="1">
      <alignment vertical="center"/>
      <protection/>
    </xf>
    <xf numFmtId="0" fontId="54" fillId="0" borderId="0" xfId="54" applyFont="1" applyFill="1" applyAlignment="1" applyProtection="1">
      <alignment vertical="center"/>
      <protection locked="0"/>
    </xf>
    <xf numFmtId="0" fontId="89" fillId="0" borderId="0" xfId="46" applyFont="1" applyProtection="1">
      <alignment vertical="center"/>
      <protection/>
    </xf>
    <xf numFmtId="0" fontId="73" fillId="39" borderId="15" xfId="46" applyFont="1" applyFill="1" applyBorder="1" applyAlignment="1" applyProtection="1">
      <alignment horizontal="center" vertical="center"/>
      <protection locked="0"/>
    </xf>
    <xf numFmtId="41" fontId="73" fillId="39" borderId="15" xfId="44" applyNumberFormat="1" applyFont="1" applyFill="1" applyBorder="1" applyAlignment="1" applyProtection="1">
      <alignment horizontal="center"/>
      <protection locked="0"/>
    </xf>
    <xf numFmtId="9" fontId="73" fillId="39" borderId="15" xfId="60" applyNumberFormat="1" applyFont="1" applyFill="1" applyBorder="1" applyAlignment="1" applyProtection="1">
      <alignment horizontal="center" vertical="top"/>
      <protection locked="0"/>
    </xf>
    <xf numFmtId="0" fontId="73" fillId="39" borderId="15" xfId="46" applyFont="1" applyFill="1" applyBorder="1" applyProtection="1">
      <alignment vertical="center"/>
      <protection locked="0"/>
    </xf>
    <xf numFmtId="41" fontId="73" fillId="39" borderId="15" xfId="46" applyNumberFormat="1" applyFont="1" applyFill="1" applyBorder="1" applyAlignment="1" applyProtection="1">
      <alignment horizontal="center" vertical="center"/>
      <protection locked="0"/>
    </xf>
    <xf numFmtId="41" fontId="2" fillId="39" borderId="0" xfId="44" applyNumberFormat="1" applyFont="1" applyFill="1" applyAlignment="1" applyProtection="1">
      <alignment/>
      <protection locked="0"/>
    </xf>
    <xf numFmtId="168" fontId="2" fillId="39" borderId="0" xfId="44" applyNumberFormat="1" applyFont="1" applyFill="1" applyAlignment="1" applyProtection="1">
      <alignment/>
      <protection locked="0"/>
    </xf>
    <xf numFmtId="10" fontId="2" fillId="39" borderId="0" xfId="60" applyNumberFormat="1" applyFill="1" applyProtection="1">
      <alignment vertical="top"/>
      <protection locked="0"/>
    </xf>
    <xf numFmtId="10" fontId="2" fillId="39" borderId="0" xfId="44" applyNumberFormat="1" applyFont="1" applyFill="1" applyAlignment="1" applyProtection="1">
      <alignment/>
      <protection locked="0"/>
    </xf>
    <xf numFmtId="41" fontId="2" fillId="41" borderId="0" xfId="44" applyNumberFormat="1" applyFont="1" applyFill="1" applyAlignment="1" applyProtection="1">
      <alignment/>
      <protection locked="0"/>
    </xf>
    <xf numFmtId="0" fontId="52" fillId="40" borderId="0" xfId="46" applyFont="1" applyFill="1" applyAlignment="1" applyProtection="1">
      <alignment/>
      <protection/>
    </xf>
    <xf numFmtId="168" fontId="52" fillId="40" borderId="0" xfId="44" applyNumberFormat="1" applyFont="1" applyFill="1" applyAlignment="1" applyProtection="1">
      <alignment/>
      <protection/>
    </xf>
    <xf numFmtId="41" fontId="52" fillId="40" borderId="0" xfId="44" applyNumberFormat="1" applyFont="1" applyFill="1" applyAlignment="1" applyProtection="1">
      <alignment/>
      <protection/>
    </xf>
    <xf numFmtId="41" fontId="54" fillId="0" borderId="0" xfId="54" applyNumberFormat="1" applyFill="1" applyAlignment="1" applyProtection="1">
      <alignment vertical="center"/>
      <protection locked="0"/>
    </xf>
    <xf numFmtId="0" fontId="11" fillId="0" borderId="0" xfId="46" applyFont="1" applyProtection="1">
      <alignment vertical="center"/>
      <protection/>
    </xf>
    <xf numFmtId="168" fontId="90" fillId="0" borderId="0" xfId="44" applyNumberFormat="1" applyFont="1" applyAlignment="1" applyProtection="1">
      <alignment/>
      <protection/>
    </xf>
    <xf numFmtId="41" fontId="90" fillId="0" borderId="0" xfId="44" applyNumberFormat="1" applyFont="1" applyAlignment="1" applyProtection="1">
      <alignment/>
      <protection/>
    </xf>
    <xf numFmtId="0" fontId="8" fillId="0" borderId="0" xfId="46" applyFont="1" applyBorder="1" applyAlignment="1" applyProtection="1">
      <alignment horizontal="left" vertical="top" wrapText="1"/>
      <protection/>
    </xf>
    <xf numFmtId="0" fontId="8" fillId="0" borderId="0" xfId="46" applyFont="1" applyFill="1" applyBorder="1" applyAlignment="1" applyProtection="1">
      <alignment horizontal="left" vertical="top" wrapText="1"/>
      <protection/>
    </xf>
    <xf numFmtId="49" fontId="2" fillId="39" borderId="0" xfId="46" applyNumberFormat="1" applyFont="1" applyFill="1" applyAlignment="1" applyProtection="1">
      <alignment horizontal="right" vertical="center" wrapText="1"/>
      <protection locked="0"/>
    </xf>
    <xf numFmtId="49" fontId="0" fillId="39" borderId="0" xfId="0" applyNumberFormat="1" applyFill="1" applyAlignment="1" applyProtection="1">
      <alignment horizontal="right" vertical="center" wrapText="1"/>
      <protection locked="0"/>
    </xf>
    <xf numFmtId="0" fontId="2" fillId="39" borderId="0" xfId="46" applyFont="1" applyFill="1" applyAlignment="1" applyProtection="1">
      <alignment horizontal="right" vertical="center" wrapText="1"/>
      <protection locked="0"/>
    </xf>
    <xf numFmtId="0" fontId="0" fillId="39" borderId="0" xfId="0" applyFill="1" applyAlignment="1" applyProtection="1">
      <alignment horizontal="right" vertical="center"/>
      <protection locked="0"/>
    </xf>
    <xf numFmtId="0" fontId="7" fillId="39" borderId="0" xfId="46" applyNumberFormat="1" applyFont="1" applyFill="1" applyAlignment="1" applyProtection="1">
      <alignment vertical="center" wrapText="1"/>
      <protection locked="0"/>
    </xf>
    <xf numFmtId="0" fontId="0" fillId="39" borderId="0" xfId="0" applyNumberFormat="1" applyFill="1" applyAlignment="1" applyProtection="1">
      <alignment vertical="center" wrapText="1"/>
      <protection locked="0"/>
    </xf>
    <xf numFmtId="0" fontId="7" fillId="0" borderId="0" xfId="46" applyFont="1" applyAlignment="1" applyProtection="1">
      <alignment vertical="center" wrapText="1"/>
      <protection/>
    </xf>
    <xf numFmtId="0" fontId="0" fillId="0" borderId="0" xfId="0" applyAlignment="1" applyProtection="1">
      <alignment vertical="center" wrapText="1"/>
      <protection/>
    </xf>
    <xf numFmtId="41" fontId="54" fillId="0" borderId="0" xfId="54" applyNumberFormat="1" applyFill="1" applyAlignment="1" applyProtection="1">
      <alignment horizontal="center" vertical="center"/>
      <protection locked="0"/>
    </xf>
    <xf numFmtId="0" fontId="54" fillId="0" borderId="0" xfId="54" applyAlignment="1" applyProtection="1">
      <alignmen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276225</xdr:colOff>
      <xdr:row>0</xdr:row>
      <xdr:rowOff>1085850</xdr:rowOff>
    </xdr:to>
    <xdr:pic>
      <xdr:nvPicPr>
        <xdr:cNvPr id="1" name="Picture 1"/>
        <xdr:cNvPicPr preferRelativeResize="1">
          <a:picLocks noChangeAspect="1"/>
        </xdr:cNvPicPr>
      </xdr:nvPicPr>
      <xdr:blipFill>
        <a:blip r:embed="rId1"/>
        <a:stretch>
          <a:fillRect/>
        </a:stretch>
      </xdr:blipFill>
      <xdr:spPr>
        <a:xfrm>
          <a:off x="0" y="0"/>
          <a:ext cx="6858000" cy="1085850"/>
        </a:xfrm>
        <a:prstGeom prst="rect">
          <a:avLst/>
        </a:prstGeom>
        <a:noFill/>
        <a:ln w="9525" cmpd="sng">
          <a:noFill/>
        </a:ln>
      </xdr:spPr>
    </xdr:pic>
    <xdr:clientData/>
  </xdr:twoCellAnchor>
  <xdr:twoCellAnchor editAs="oneCell">
    <xdr:from>
      <xdr:col>3</xdr:col>
      <xdr:colOff>2105025</xdr:colOff>
      <xdr:row>12</xdr:row>
      <xdr:rowOff>161925</xdr:rowOff>
    </xdr:from>
    <xdr:to>
      <xdr:col>4</xdr:col>
      <xdr:colOff>361950</xdr:colOff>
      <xdr:row>12</xdr:row>
      <xdr:rowOff>514350</xdr:rowOff>
    </xdr:to>
    <xdr:pic>
      <xdr:nvPicPr>
        <xdr:cNvPr id="2" name="Picture 2"/>
        <xdr:cNvPicPr preferRelativeResize="1">
          <a:picLocks noChangeAspect="1"/>
        </xdr:cNvPicPr>
      </xdr:nvPicPr>
      <xdr:blipFill>
        <a:blip r:embed="rId2"/>
        <a:stretch>
          <a:fillRect/>
        </a:stretch>
      </xdr:blipFill>
      <xdr:spPr>
        <a:xfrm>
          <a:off x="4324350" y="6629400"/>
          <a:ext cx="26193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38100</xdr:colOff>
      <xdr:row>0</xdr:row>
      <xdr:rowOff>1085850</xdr:rowOff>
    </xdr:to>
    <xdr:pic>
      <xdr:nvPicPr>
        <xdr:cNvPr id="1" name="Picture 1"/>
        <xdr:cNvPicPr preferRelativeResize="1">
          <a:picLocks noChangeAspect="1"/>
        </xdr:cNvPicPr>
      </xdr:nvPicPr>
      <xdr:blipFill>
        <a:blip r:embed="rId1"/>
        <a:stretch>
          <a:fillRect/>
        </a:stretch>
      </xdr:blipFill>
      <xdr:spPr>
        <a:xfrm>
          <a:off x="0" y="0"/>
          <a:ext cx="6848475" cy="1085850"/>
        </a:xfrm>
        <a:prstGeom prst="rect">
          <a:avLst/>
        </a:prstGeom>
        <a:noFill/>
        <a:ln w="9525" cmpd="sng">
          <a:noFill/>
        </a:ln>
      </xdr:spPr>
    </xdr:pic>
    <xdr:clientData/>
  </xdr:twoCellAnchor>
  <xdr:twoCellAnchor editAs="oneCell">
    <xdr:from>
      <xdr:col>3</xdr:col>
      <xdr:colOff>161925</xdr:colOff>
      <xdr:row>98</xdr:row>
      <xdr:rowOff>1476375</xdr:rowOff>
    </xdr:from>
    <xdr:to>
      <xdr:col>12</xdr:col>
      <xdr:colOff>161925</xdr:colOff>
      <xdr:row>100</xdr:row>
      <xdr:rowOff>114300</xdr:rowOff>
    </xdr:to>
    <xdr:pic>
      <xdr:nvPicPr>
        <xdr:cNvPr id="2" name="Picture 2"/>
        <xdr:cNvPicPr preferRelativeResize="1">
          <a:picLocks noChangeAspect="1"/>
        </xdr:cNvPicPr>
      </xdr:nvPicPr>
      <xdr:blipFill>
        <a:blip r:embed="rId2"/>
        <a:stretch>
          <a:fillRect/>
        </a:stretch>
      </xdr:blipFill>
      <xdr:spPr>
        <a:xfrm>
          <a:off x="4114800" y="17811750"/>
          <a:ext cx="262890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76200</xdr:colOff>
      <xdr:row>0</xdr:row>
      <xdr:rowOff>1085850</xdr:rowOff>
    </xdr:to>
    <xdr:pic>
      <xdr:nvPicPr>
        <xdr:cNvPr id="1" name="Picture 2"/>
        <xdr:cNvPicPr preferRelativeResize="1">
          <a:picLocks noChangeAspect="1"/>
        </xdr:cNvPicPr>
      </xdr:nvPicPr>
      <xdr:blipFill>
        <a:blip r:embed="rId1"/>
        <a:stretch>
          <a:fillRect/>
        </a:stretch>
      </xdr:blipFill>
      <xdr:spPr>
        <a:xfrm>
          <a:off x="0" y="0"/>
          <a:ext cx="6848475" cy="1085850"/>
        </a:xfrm>
        <a:prstGeom prst="rect">
          <a:avLst/>
        </a:prstGeom>
        <a:noFill/>
        <a:ln w="9525" cmpd="sng">
          <a:noFill/>
        </a:ln>
      </xdr:spPr>
    </xdr:pic>
    <xdr:clientData/>
  </xdr:twoCellAnchor>
  <xdr:twoCellAnchor editAs="oneCell">
    <xdr:from>
      <xdr:col>4</xdr:col>
      <xdr:colOff>581025</xdr:colOff>
      <xdr:row>65</xdr:row>
      <xdr:rowOff>0</xdr:rowOff>
    </xdr:from>
    <xdr:to>
      <xdr:col>9</xdr:col>
      <xdr:colOff>114300</xdr:colOff>
      <xdr:row>67</xdr:row>
      <xdr:rowOff>9525</xdr:rowOff>
    </xdr:to>
    <xdr:pic>
      <xdr:nvPicPr>
        <xdr:cNvPr id="2" name="Picture 3"/>
        <xdr:cNvPicPr preferRelativeResize="1">
          <a:picLocks noChangeAspect="1"/>
        </xdr:cNvPicPr>
      </xdr:nvPicPr>
      <xdr:blipFill>
        <a:blip r:embed="rId2"/>
        <a:stretch>
          <a:fillRect/>
        </a:stretch>
      </xdr:blipFill>
      <xdr:spPr>
        <a:xfrm>
          <a:off x="4133850" y="12782550"/>
          <a:ext cx="26289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323850</xdr:colOff>
      <xdr:row>0</xdr:row>
      <xdr:rowOff>1085850</xdr:rowOff>
    </xdr:to>
    <xdr:pic>
      <xdr:nvPicPr>
        <xdr:cNvPr id="1" name="Picture 1"/>
        <xdr:cNvPicPr preferRelativeResize="1">
          <a:picLocks noChangeAspect="1"/>
        </xdr:cNvPicPr>
      </xdr:nvPicPr>
      <xdr:blipFill>
        <a:blip r:embed="rId1"/>
        <a:stretch>
          <a:fillRect/>
        </a:stretch>
      </xdr:blipFill>
      <xdr:spPr>
        <a:xfrm>
          <a:off x="0" y="0"/>
          <a:ext cx="6858000" cy="1085850"/>
        </a:xfrm>
        <a:prstGeom prst="rect">
          <a:avLst/>
        </a:prstGeom>
        <a:noFill/>
        <a:ln w="9525" cmpd="sng">
          <a:noFill/>
        </a:ln>
      </xdr:spPr>
    </xdr:pic>
    <xdr:clientData/>
  </xdr:twoCellAnchor>
  <xdr:twoCellAnchor editAs="oneCell">
    <xdr:from>
      <xdr:col>3</xdr:col>
      <xdr:colOff>257175</xdr:colOff>
      <xdr:row>37</xdr:row>
      <xdr:rowOff>0</xdr:rowOff>
    </xdr:from>
    <xdr:to>
      <xdr:col>8</xdr:col>
      <xdr:colOff>133350</xdr:colOff>
      <xdr:row>38</xdr:row>
      <xdr:rowOff>133350</xdr:rowOff>
    </xdr:to>
    <xdr:pic>
      <xdr:nvPicPr>
        <xdr:cNvPr id="2" name="Picture 2"/>
        <xdr:cNvPicPr preferRelativeResize="1">
          <a:picLocks noChangeAspect="1"/>
        </xdr:cNvPicPr>
      </xdr:nvPicPr>
      <xdr:blipFill>
        <a:blip r:embed="rId2"/>
        <a:stretch>
          <a:fillRect/>
        </a:stretch>
      </xdr:blipFill>
      <xdr:spPr>
        <a:xfrm>
          <a:off x="3857625" y="8943975"/>
          <a:ext cx="2628900"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333375</xdr:colOff>
      <xdr:row>0</xdr:row>
      <xdr:rowOff>1085850</xdr:rowOff>
    </xdr:to>
    <xdr:pic>
      <xdr:nvPicPr>
        <xdr:cNvPr id="1" name="Picture 1"/>
        <xdr:cNvPicPr preferRelativeResize="1">
          <a:picLocks noChangeAspect="1"/>
        </xdr:cNvPicPr>
      </xdr:nvPicPr>
      <xdr:blipFill>
        <a:blip r:embed="rId1"/>
        <a:stretch>
          <a:fillRect/>
        </a:stretch>
      </xdr:blipFill>
      <xdr:spPr>
        <a:xfrm>
          <a:off x="0" y="0"/>
          <a:ext cx="6858000" cy="1085850"/>
        </a:xfrm>
        <a:prstGeom prst="rect">
          <a:avLst/>
        </a:prstGeom>
        <a:noFill/>
        <a:ln w="9525" cmpd="sng">
          <a:noFill/>
        </a:ln>
      </xdr:spPr>
    </xdr:pic>
    <xdr:clientData/>
  </xdr:twoCellAnchor>
  <xdr:twoCellAnchor editAs="oneCell">
    <xdr:from>
      <xdr:col>5</xdr:col>
      <xdr:colOff>352425</xdr:colOff>
      <xdr:row>15</xdr:row>
      <xdr:rowOff>0</xdr:rowOff>
    </xdr:from>
    <xdr:to>
      <xdr:col>7</xdr:col>
      <xdr:colOff>95250</xdr:colOff>
      <xdr:row>16</xdr:row>
      <xdr:rowOff>133350</xdr:rowOff>
    </xdr:to>
    <xdr:pic>
      <xdr:nvPicPr>
        <xdr:cNvPr id="2" name="Picture 2"/>
        <xdr:cNvPicPr preferRelativeResize="1">
          <a:picLocks noChangeAspect="1"/>
        </xdr:cNvPicPr>
      </xdr:nvPicPr>
      <xdr:blipFill>
        <a:blip r:embed="rId2"/>
        <a:stretch>
          <a:fillRect/>
        </a:stretch>
      </xdr:blipFill>
      <xdr:spPr>
        <a:xfrm>
          <a:off x="3990975" y="4695825"/>
          <a:ext cx="26289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B1:G12"/>
  <sheetViews>
    <sheetView showGridLines="0" tabSelected="1" zoomScalePageLayoutView="0" workbookViewId="0" topLeftCell="A1">
      <selection activeCell="A1" sqref="A1"/>
    </sheetView>
  </sheetViews>
  <sheetFormatPr defaultColWidth="11.421875" defaultRowHeight="12.75"/>
  <cols>
    <col min="1" max="1" width="3.28125" style="180" customWidth="1"/>
    <col min="2" max="2" width="28.57421875" style="180" customWidth="1"/>
    <col min="3" max="3" width="1.421875" style="180" customWidth="1"/>
    <col min="4" max="4" width="65.421875" style="192" customWidth="1"/>
    <col min="5" max="5" width="5.57421875" style="180" customWidth="1"/>
    <col min="6" max="16384" width="11.421875" style="180" customWidth="1"/>
  </cols>
  <sheetData>
    <row r="1" spans="2:3" ht="97.5" customHeight="1">
      <c r="B1" s="179"/>
      <c r="C1" s="179"/>
    </row>
    <row r="2" spans="2:4" ht="29.25" customHeight="1">
      <c r="B2" s="200" t="s">
        <v>123</v>
      </c>
      <c r="C2" s="201"/>
      <c r="D2" s="202"/>
    </row>
    <row r="3" ht="16.5" customHeight="1">
      <c r="B3" s="197"/>
    </row>
    <row r="4" spans="2:4" s="193" customFormat="1" ht="45">
      <c r="B4" s="195" t="s">
        <v>49</v>
      </c>
      <c r="C4" s="196"/>
      <c r="D4" s="203" t="s">
        <v>120</v>
      </c>
    </row>
    <row r="5" spans="2:3" ht="10.5" customHeight="1">
      <c r="B5" s="181"/>
      <c r="C5" s="181"/>
    </row>
    <row r="6" spans="2:4" s="193" customFormat="1" ht="45">
      <c r="B6" s="195" t="s">
        <v>50</v>
      </c>
      <c r="C6" s="194"/>
      <c r="D6" s="203" t="s">
        <v>119</v>
      </c>
    </row>
    <row r="7" spans="2:3" ht="10.5" customHeight="1">
      <c r="B7" s="181"/>
      <c r="C7" s="181"/>
    </row>
    <row r="8" spans="2:4" s="193" customFormat="1" ht="45">
      <c r="B8" s="198" t="s">
        <v>118</v>
      </c>
      <c r="C8" s="194"/>
      <c r="D8" s="203" t="s">
        <v>121</v>
      </c>
    </row>
    <row r="9" spans="2:3" ht="10.5" customHeight="1">
      <c r="B9" s="181"/>
      <c r="C9" s="181"/>
    </row>
    <row r="10" spans="2:4" s="193" customFormat="1" ht="60">
      <c r="B10" s="198" t="s">
        <v>51</v>
      </c>
      <c r="C10" s="199"/>
      <c r="D10" s="203" t="s">
        <v>127</v>
      </c>
    </row>
    <row r="11" spans="2:3" ht="27.75" customHeight="1">
      <c r="B11" s="182"/>
      <c r="C11" s="182"/>
    </row>
    <row r="12" spans="2:7" ht="111.75" customHeight="1">
      <c r="B12" s="245" t="s">
        <v>73</v>
      </c>
      <c r="C12" s="245"/>
      <c r="D12" s="245"/>
      <c r="E12" s="204"/>
      <c r="F12" s="204"/>
      <c r="G12" s="204"/>
    </row>
    <row r="13" ht="42.75" customHeight="1"/>
    <row r="14" ht="27.75" customHeight="1"/>
    <row r="15" ht="27.75" customHeight="1"/>
    <row r="16" ht="27.75" customHeight="1"/>
    <row r="17" ht="27.75" customHeight="1"/>
    <row r="18" ht="27.75" customHeight="1"/>
    <row r="19" ht="27.75" customHeight="1"/>
    <row r="20" ht="27.75" customHeight="1"/>
  </sheetData>
  <sheetProtection password="CE28" sheet="1"/>
  <mergeCells count="1">
    <mergeCell ref="B12:D12"/>
  </mergeCells>
  <hyperlinks>
    <hyperlink ref="B4" location="'Revenue assumptions'!A1" display="Revenue Assumptions"/>
    <hyperlink ref="B6" location="'Cost assumptions'!A1" display="Cost Assumptions"/>
    <hyperlink ref="B8" location="'Income statement'!A1" display="Monthly Income Statement"/>
    <hyperlink ref="B10" location="'Breakeven projection'!A1" display="Breakeven Projection"/>
  </hyperlinks>
  <printOptions/>
  <pageMargins left="0.7" right="0.7" top="0.75" bottom="0.75" header="0.3" footer="0.3"/>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DB3535"/>
    <pageSetUpPr fitToPage="1"/>
  </sheetPr>
  <dimension ref="B2:S175"/>
  <sheetViews>
    <sheetView showGridLines="0" zoomScalePageLayoutView="0" workbookViewId="0" topLeftCell="A1">
      <selection activeCell="F3" sqref="F3"/>
    </sheetView>
  </sheetViews>
  <sheetFormatPr defaultColWidth="11.421875" defaultRowHeight="13.5" customHeight="1"/>
  <cols>
    <col min="1" max="1" width="3.7109375" style="18" customWidth="1"/>
    <col min="2" max="2" width="42.28125" style="18" customWidth="1"/>
    <col min="3" max="3" width="13.28125" style="15" customWidth="1"/>
    <col min="4" max="4" width="3.7109375" style="15" customWidth="1"/>
    <col min="5" max="5" width="1.421875" style="16" customWidth="1"/>
    <col min="6" max="6" width="12.140625" style="15" customWidth="1"/>
    <col min="7" max="7" width="3.8515625" style="15" customWidth="1"/>
    <col min="8" max="8" width="3.421875" style="17" customWidth="1"/>
    <col min="9" max="9" width="14.8515625" style="15" customWidth="1"/>
    <col min="10" max="10" width="12.00390625" style="15" hidden="1" customWidth="1"/>
    <col min="11" max="11" width="6.28125" style="15" hidden="1" customWidth="1"/>
    <col min="12" max="12" width="2.421875" style="15" hidden="1" customWidth="1"/>
    <col min="13" max="13" width="3.421875" style="18" customWidth="1"/>
    <col min="14" max="14" width="6.28125" style="18" customWidth="1"/>
    <col min="15" max="15" width="10.421875" style="18" customWidth="1"/>
    <col min="16" max="16384" width="11.421875" style="18" customWidth="1"/>
  </cols>
  <sheetData>
    <row r="1" ht="86.25" customHeight="1"/>
    <row r="2" ht="21.75" customHeight="1">
      <c r="B2" s="227" t="s">
        <v>49</v>
      </c>
    </row>
    <row r="3" spans="2:6" ht="13.5" customHeight="1">
      <c r="B3" s="205" t="s">
        <v>122</v>
      </c>
      <c r="F3" s="226" t="s">
        <v>52</v>
      </c>
    </row>
    <row r="4" spans="2:6" ht="3" customHeight="1">
      <c r="B4" s="90"/>
      <c r="F4" s="89"/>
    </row>
    <row r="5" spans="2:9" ht="13.5" customHeight="1">
      <c r="B5" s="92" t="s">
        <v>72</v>
      </c>
      <c r="C5" s="247"/>
      <c r="D5" s="248"/>
      <c r="E5" s="248"/>
      <c r="F5" s="248"/>
      <c r="G5" s="248"/>
      <c r="H5" s="248"/>
      <c r="I5" s="248"/>
    </row>
    <row r="6" spans="2:12" s="34" customFormat="1" ht="2.25" customHeight="1">
      <c r="B6" s="129"/>
      <c r="C6" s="130"/>
      <c r="D6" s="131"/>
      <c r="E6" s="131"/>
      <c r="F6" s="131"/>
      <c r="G6" s="131"/>
      <c r="H6" s="131"/>
      <c r="I6" s="131"/>
      <c r="J6" s="17"/>
      <c r="K6" s="17"/>
      <c r="L6" s="17"/>
    </row>
    <row r="7" spans="2:12" s="21" customFormat="1" ht="13.5" customHeight="1">
      <c r="B7" s="206" t="s">
        <v>0</v>
      </c>
      <c r="C7" s="207"/>
      <c r="D7" s="207"/>
      <c r="E7" s="207"/>
      <c r="F7" s="207"/>
      <c r="G7" s="207"/>
      <c r="H7" s="207"/>
      <c r="I7" s="207"/>
      <c r="J7" s="19"/>
      <c r="K7" s="20"/>
      <c r="L7" s="20"/>
    </row>
    <row r="8" spans="2:12" s="51" customFormat="1" ht="1.5" customHeight="1">
      <c r="B8" s="220"/>
      <c r="C8" s="221"/>
      <c r="D8" s="221"/>
      <c r="E8" s="221"/>
      <c r="F8" s="221"/>
      <c r="G8" s="221"/>
      <c r="H8" s="221"/>
      <c r="I8" s="221"/>
      <c r="J8" s="52"/>
      <c r="K8" s="37"/>
      <c r="L8" s="37"/>
    </row>
    <row r="9" spans="2:5" ht="13.5" customHeight="1">
      <c r="B9" s="21" t="s">
        <v>1</v>
      </c>
      <c r="C9" s="208">
        <v>1000</v>
      </c>
      <c r="D9" s="14"/>
      <c r="E9" s="14"/>
    </row>
    <row r="10" spans="2:5" ht="13.5" customHeight="1">
      <c r="B10" s="21" t="s">
        <v>2</v>
      </c>
      <c r="C10" s="1"/>
      <c r="D10" s="14"/>
      <c r="E10" s="14"/>
    </row>
    <row r="11" spans="2:5" ht="13.5" customHeight="1">
      <c r="B11" s="27" t="s">
        <v>3</v>
      </c>
      <c r="C11" s="209">
        <v>200</v>
      </c>
      <c r="D11" s="14"/>
      <c r="E11" s="14"/>
    </row>
    <row r="12" spans="2:5" ht="13.5" customHeight="1">
      <c r="B12" s="27" t="s">
        <v>4</v>
      </c>
      <c r="C12" s="210">
        <v>200</v>
      </c>
      <c r="D12" s="14"/>
      <c r="E12" s="14"/>
    </row>
    <row r="13" spans="2:5" ht="13.5" customHeight="1">
      <c r="B13" s="27" t="s">
        <v>54</v>
      </c>
      <c r="C13" s="211">
        <v>50</v>
      </c>
      <c r="D13" s="14"/>
      <c r="E13" s="14"/>
    </row>
    <row r="14" spans="2:5" ht="13.5" customHeight="1">
      <c r="B14" s="27" t="s">
        <v>53</v>
      </c>
      <c r="C14" s="5">
        <f>C9-C11-C12-C13</f>
        <v>550</v>
      </c>
      <c r="D14" s="5"/>
      <c r="E14" s="5"/>
    </row>
    <row r="15" spans="2:8" ht="13.5" customHeight="1">
      <c r="B15" s="28" t="s">
        <v>5</v>
      </c>
      <c r="C15" s="5">
        <v>12</v>
      </c>
      <c r="D15" s="5"/>
      <c r="E15" s="5"/>
      <c r="F15" s="223" t="s">
        <v>55</v>
      </c>
      <c r="G15" s="29"/>
      <c r="H15" s="30"/>
    </row>
    <row r="16" spans="2:8" ht="13.5" customHeight="1">
      <c r="B16" s="21" t="s">
        <v>6</v>
      </c>
      <c r="C16" s="88">
        <f>C14/C15</f>
        <v>45.833333333333336</v>
      </c>
      <c r="D16" s="7"/>
      <c r="E16" s="8"/>
      <c r="F16" s="223" t="s">
        <v>56</v>
      </c>
      <c r="G16" s="29"/>
      <c r="H16" s="30"/>
    </row>
    <row r="17" spans="3:13" ht="13.5" customHeight="1">
      <c r="C17" s="31"/>
      <c r="D17" s="31"/>
      <c r="E17" s="23"/>
      <c r="F17" s="31"/>
      <c r="G17" s="31"/>
      <c r="H17" s="24"/>
      <c r="I17" s="31"/>
      <c r="J17" s="31"/>
      <c r="K17" s="32"/>
      <c r="L17" s="32"/>
      <c r="M17" s="33"/>
    </row>
    <row r="18" spans="2:13" ht="13.5" customHeight="1">
      <c r="B18" s="206" t="s">
        <v>7</v>
      </c>
      <c r="C18" s="207"/>
      <c r="D18" s="207"/>
      <c r="E18" s="207"/>
      <c r="F18" s="207"/>
      <c r="G18" s="207"/>
      <c r="H18" s="207"/>
      <c r="I18" s="207"/>
      <c r="J18" s="19"/>
      <c r="K18" s="32"/>
      <c r="L18" s="32"/>
      <c r="M18" s="33"/>
    </row>
    <row r="19" spans="2:13" s="34" customFormat="1" ht="3" customHeight="1">
      <c r="B19" s="220"/>
      <c r="C19" s="221"/>
      <c r="D19" s="221"/>
      <c r="E19" s="221"/>
      <c r="F19" s="221"/>
      <c r="G19" s="221"/>
      <c r="H19" s="221"/>
      <c r="I19" s="221"/>
      <c r="J19" s="52"/>
      <c r="K19" s="44"/>
      <c r="L19" s="44"/>
      <c r="M19" s="45"/>
    </row>
    <row r="20" spans="2:13" ht="13.5" customHeight="1">
      <c r="B20" s="21" t="s">
        <v>8</v>
      </c>
      <c r="C20" s="212">
        <v>3</v>
      </c>
      <c r="D20" s="13"/>
      <c r="E20" s="6"/>
      <c r="F20" s="31"/>
      <c r="G20" s="31"/>
      <c r="H20" s="24"/>
      <c r="I20" s="31"/>
      <c r="J20" s="31"/>
      <c r="K20" s="32"/>
      <c r="L20" s="32"/>
      <c r="M20" s="33"/>
    </row>
    <row r="21" spans="2:13" ht="13.5" customHeight="1">
      <c r="B21" s="21" t="s">
        <v>9</v>
      </c>
      <c r="C21" s="212">
        <v>3</v>
      </c>
      <c r="D21" s="13"/>
      <c r="E21" s="6"/>
      <c r="F21" s="31"/>
      <c r="G21" s="31"/>
      <c r="H21" s="24"/>
      <c r="I21" s="31"/>
      <c r="J21" s="31"/>
      <c r="K21" s="32"/>
      <c r="L21" s="32"/>
      <c r="M21" s="33"/>
    </row>
    <row r="22" spans="2:13" ht="13.5" customHeight="1">
      <c r="B22" s="21" t="s">
        <v>10</v>
      </c>
      <c r="C22" s="213">
        <v>0.395833333333333</v>
      </c>
      <c r="D22" s="24"/>
      <c r="E22" s="35"/>
      <c r="F22" s="31"/>
      <c r="G22" s="31"/>
      <c r="H22" s="24"/>
      <c r="I22" s="31"/>
      <c r="J22" s="31"/>
      <c r="K22" s="32"/>
      <c r="L22" s="32"/>
      <c r="M22" s="33"/>
    </row>
    <row r="23" spans="2:13" ht="13.5" customHeight="1">
      <c r="B23" s="21" t="s">
        <v>11</v>
      </c>
      <c r="C23" s="213">
        <v>0.416666666666667</v>
      </c>
      <c r="D23" s="24"/>
      <c r="E23" s="35"/>
      <c r="F23" s="31"/>
      <c r="G23" s="31"/>
      <c r="H23" s="24"/>
      <c r="I23" s="31"/>
      <c r="J23" s="31"/>
      <c r="K23" s="32"/>
      <c r="L23" s="32"/>
      <c r="M23" s="33"/>
    </row>
    <row r="24" spans="2:13" ht="13.5" customHeight="1">
      <c r="B24" s="21"/>
      <c r="C24" s="20"/>
      <c r="D24" s="20"/>
      <c r="E24" s="36"/>
      <c r="F24" s="20"/>
      <c r="G24" s="20"/>
      <c r="H24" s="37"/>
      <c r="I24" s="20"/>
      <c r="J24" s="20"/>
      <c r="K24" s="32"/>
      <c r="L24" s="32"/>
      <c r="M24" s="33"/>
    </row>
    <row r="25" spans="2:16" s="105" customFormat="1" ht="13.5" customHeight="1">
      <c r="B25" s="105" t="s">
        <v>12</v>
      </c>
      <c r="C25" s="106" t="s">
        <v>13</v>
      </c>
      <c r="D25" s="106"/>
      <c r="E25" s="107"/>
      <c r="F25" s="106" t="s">
        <v>14</v>
      </c>
      <c r="G25" s="106"/>
      <c r="H25" s="108"/>
      <c r="I25" s="109" t="s">
        <v>68</v>
      </c>
      <c r="J25" s="110"/>
      <c r="K25" s="111"/>
      <c r="L25" s="112"/>
      <c r="M25" s="113"/>
      <c r="P25" s="114"/>
    </row>
    <row r="26" spans="2:16" ht="13.5" customHeight="1">
      <c r="B26" s="18" t="s">
        <v>15</v>
      </c>
      <c r="C26" s="214">
        <v>0.2708333333333333</v>
      </c>
      <c r="D26" s="96"/>
      <c r="E26" s="97"/>
      <c r="F26" s="214">
        <v>0.416666666666667</v>
      </c>
      <c r="G26" s="96"/>
      <c r="H26" s="96"/>
      <c r="I26" s="98">
        <f>F26-C26</f>
        <v>0.1458333333333337</v>
      </c>
      <c r="J26" s="41">
        <f>F26-C26</f>
        <v>0.1458333333333337</v>
      </c>
      <c r="K26" s="42">
        <f>J26*24</f>
        <v>3.500000000000009</v>
      </c>
      <c r="L26" s="33"/>
      <c r="M26" s="33"/>
      <c r="N26" s="32"/>
      <c r="P26" s="43"/>
    </row>
    <row r="27" spans="2:16" ht="13.5" customHeight="1">
      <c r="B27" s="18" t="s">
        <v>16</v>
      </c>
      <c r="C27" s="215">
        <v>0.5</v>
      </c>
      <c r="D27" s="99"/>
      <c r="E27" s="100"/>
      <c r="F27" s="215">
        <v>0.604166666666667</v>
      </c>
      <c r="G27" s="99"/>
      <c r="H27" s="99"/>
      <c r="I27" s="101">
        <f>F27-C27</f>
        <v>0.10416666666666696</v>
      </c>
      <c r="J27" s="41">
        <f>F27-C27</f>
        <v>0.10416666666666696</v>
      </c>
      <c r="K27" s="42">
        <f>J27*24</f>
        <v>2.500000000000007</v>
      </c>
      <c r="L27" s="33"/>
      <c r="N27" s="32"/>
      <c r="P27" s="34"/>
    </row>
    <row r="28" spans="2:16" ht="13.5" customHeight="1">
      <c r="B28" s="18" t="s">
        <v>17</v>
      </c>
      <c r="C28" s="215">
        <v>0.625</v>
      </c>
      <c r="D28" s="99"/>
      <c r="E28" s="100"/>
      <c r="F28" s="215">
        <v>0.708333333333334</v>
      </c>
      <c r="G28" s="99"/>
      <c r="H28" s="99"/>
      <c r="I28" s="101">
        <f>F28-C28</f>
        <v>0.08333333333333404</v>
      </c>
      <c r="J28" s="41">
        <f>F28-C28</f>
        <v>0.08333333333333404</v>
      </c>
      <c r="K28" s="42">
        <f>J28*24</f>
        <v>2.000000000000017</v>
      </c>
      <c r="L28" s="33"/>
      <c r="M28" s="45"/>
      <c r="N28" s="46"/>
      <c r="O28" s="34"/>
      <c r="P28" s="34"/>
    </row>
    <row r="29" spans="2:16" ht="13.5" customHeight="1">
      <c r="B29" s="18" t="s">
        <v>18</v>
      </c>
      <c r="C29" s="215">
        <v>0.750000000000001</v>
      </c>
      <c r="D29" s="99"/>
      <c r="E29" s="100"/>
      <c r="F29" s="215">
        <v>0.916666666666667</v>
      </c>
      <c r="G29" s="99"/>
      <c r="H29" s="99"/>
      <c r="I29" s="101">
        <f>F29-C29</f>
        <v>0.16666666666666596</v>
      </c>
      <c r="J29" s="41">
        <f>F29-C29</f>
        <v>0.16666666666666596</v>
      </c>
      <c r="K29" s="42">
        <f>J29*24</f>
        <v>3.999999999999983</v>
      </c>
      <c r="L29" s="33"/>
      <c r="M29" s="45"/>
      <c r="N29" s="44"/>
      <c r="O29" s="47"/>
      <c r="P29" s="34"/>
    </row>
    <row r="30" spans="2:16" ht="13.5" customHeight="1">
      <c r="B30" s="18" t="s">
        <v>19</v>
      </c>
      <c r="C30" s="215"/>
      <c r="D30" s="99"/>
      <c r="E30" s="100"/>
      <c r="F30" s="215"/>
      <c r="G30" s="99"/>
      <c r="H30" s="99"/>
      <c r="I30" s="101">
        <f>F30-C30</f>
        <v>0</v>
      </c>
      <c r="J30" s="41">
        <f>F30-C30</f>
        <v>0</v>
      </c>
      <c r="K30" s="42">
        <f>J30*24</f>
        <v>0</v>
      </c>
      <c r="L30" s="33"/>
      <c r="M30" s="45"/>
      <c r="N30" s="46"/>
      <c r="O30" s="48"/>
      <c r="P30" s="34"/>
    </row>
    <row r="31" spans="3:16" ht="13.5" customHeight="1">
      <c r="C31" s="49"/>
      <c r="D31" s="49"/>
      <c r="E31" s="50"/>
      <c r="F31" s="49"/>
      <c r="G31" s="49"/>
      <c r="H31" s="46"/>
      <c r="I31" s="31"/>
      <c r="J31" s="31"/>
      <c r="K31" s="32"/>
      <c r="L31" s="32"/>
      <c r="M31" s="45"/>
      <c r="N31" s="34"/>
      <c r="O31" s="34"/>
      <c r="P31" s="34"/>
    </row>
    <row r="32" spans="2:16" s="21" customFormat="1" ht="13.5" customHeight="1">
      <c r="B32" s="206" t="s">
        <v>62</v>
      </c>
      <c r="C32" s="207"/>
      <c r="D32" s="207"/>
      <c r="E32" s="207"/>
      <c r="F32" s="207"/>
      <c r="G32" s="207"/>
      <c r="H32" s="207"/>
      <c r="I32" s="207"/>
      <c r="J32" s="19"/>
      <c r="M32" s="51"/>
      <c r="N32" s="51"/>
      <c r="O32" s="51"/>
      <c r="P32" s="51"/>
    </row>
    <row r="33" spans="2:12" s="51" customFormat="1" ht="13.5" customHeight="1">
      <c r="B33" s="222" t="s">
        <v>64</v>
      </c>
      <c r="C33" s="52"/>
      <c r="D33" s="52"/>
      <c r="E33" s="52"/>
      <c r="F33" s="52"/>
      <c r="G33" s="52"/>
      <c r="H33" s="52"/>
      <c r="I33" s="53"/>
      <c r="J33" s="53"/>
      <c r="L33" s="34"/>
    </row>
    <row r="34" spans="2:13" s="34" customFormat="1" ht="3" customHeight="1">
      <c r="B34" s="220"/>
      <c r="C34" s="221"/>
      <c r="D34" s="221"/>
      <c r="E34" s="221"/>
      <c r="F34" s="221"/>
      <c r="G34" s="221"/>
      <c r="H34" s="221"/>
      <c r="I34" s="221"/>
      <c r="J34" s="52"/>
      <c r="K34" s="44"/>
      <c r="L34" s="44"/>
      <c r="M34" s="45"/>
    </row>
    <row r="35" spans="2:14" s="22" customFormat="1" ht="13.5" customHeight="1">
      <c r="B35" s="56" t="s">
        <v>62</v>
      </c>
      <c r="C35" s="54"/>
      <c r="D35" s="54"/>
      <c r="E35" s="54"/>
      <c r="F35" s="54"/>
      <c r="G35" s="52"/>
      <c r="H35" s="57"/>
      <c r="J35" s="57"/>
      <c r="K35" s="53"/>
      <c r="L35" s="51"/>
      <c r="M35" s="34"/>
      <c r="N35" s="51"/>
    </row>
    <row r="36" spans="3:14" ht="13.5" customHeight="1">
      <c r="C36" s="20" t="s">
        <v>21</v>
      </c>
      <c r="D36" s="20"/>
      <c r="E36" s="36"/>
      <c r="F36" s="20" t="s">
        <v>22</v>
      </c>
      <c r="G36" s="20"/>
      <c r="H36" s="37"/>
      <c r="I36" s="37"/>
      <c r="J36" s="38"/>
      <c r="K36" s="37"/>
      <c r="L36" s="37"/>
      <c r="M36" s="37"/>
      <c r="N36" s="37"/>
    </row>
    <row r="37" spans="2:14" ht="13.5" customHeight="1">
      <c r="B37" s="18" t="s">
        <v>15</v>
      </c>
      <c r="C37" s="216">
        <v>30</v>
      </c>
      <c r="D37" s="86" t="s">
        <v>67</v>
      </c>
      <c r="E37" s="102"/>
      <c r="F37" s="216">
        <v>45</v>
      </c>
      <c r="G37" s="86" t="s">
        <v>67</v>
      </c>
      <c r="H37" s="58"/>
      <c r="I37" s="59"/>
      <c r="J37" s="44"/>
      <c r="K37" s="58"/>
      <c r="L37" s="44"/>
      <c r="M37" s="44"/>
      <c r="N37" s="58"/>
    </row>
    <row r="38" spans="2:14" ht="13.5" customHeight="1">
      <c r="B38" s="18" t="s">
        <v>16</v>
      </c>
      <c r="C38" s="217">
        <v>45</v>
      </c>
      <c r="D38" s="103" t="s">
        <v>67</v>
      </c>
      <c r="E38" s="104"/>
      <c r="F38" s="217">
        <v>60</v>
      </c>
      <c r="G38" s="103" t="s">
        <v>67</v>
      </c>
      <c r="H38" s="58"/>
      <c r="I38" s="59"/>
      <c r="J38" s="44"/>
      <c r="K38" s="58"/>
      <c r="L38" s="44"/>
      <c r="M38" s="44"/>
      <c r="N38" s="58"/>
    </row>
    <row r="39" spans="2:14" ht="13.5" customHeight="1">
      <c r="B39" s="18" t="s">
        <v>17</v>
      </c>
      <c r="C39" s="217">
        <v>60</v>
      </c>
      <c r="D39" s="103" t="s">
        <v>67</v>
      </c>
      <c r="E39" s="104"/>
      <c r="F39" s="217">
        <v>90</v>
      </c>
      <c r="G39" s="103" t="s">
        <v>67</v>
      </c>
      <c r="H39" s="58"/>
      <c r="I39" s="59"/>
      <c r="J39" s="44"/>
      <c r="K39" s="58"/>
      <c r="L39" s="44"/>
      <c r="M39" s="44"/>
      <c r="N39" s="58"/>
    </row>
    <row r="40" spans="2:14" ht="13.5" customHeight="1">
      <c r="B40" s="18" t="s">
        <v>18</v>
      </c>
      <c r="C40" s="217">
        <v>60</v>
      </c>
      <c r="D40" s="103" t="s">
        <v>67</v>
      </c>
      <c r="E40" s="104"/>
      <c r="F40" s="217">
        <v>90</v>
      </c>
      <c r="G40" s="103" t="s">
        <v>67</v>
      </c>
      <c r="H40" s="58"/>
      <c r="I40" s="59"/>
      <c r="J40" s="44"/>
      <c r="K40" s="58"/>
      <c r="L40" s="44"/>
      <c r="M40" s="44"/>
      <c r="N40" s="58"/>
    </row>
    <row r="41" spans="2:14" ht="13.5" customHeight="1">
      <c r="B41" s="18" t="s">
        <v>19</v>
      </c>
      <c r="C41" s="217">
        <v>60</v>
      </c>
      <c r="D41" s="103" t="s">
        <v>67</v>
      </c>
      <c r="E41" s="104"/>
      <c r="F41" s="217">
        <v>60</v>
      </c>
      <c r="G41" s="103" t="s">
        <v>67</v>
      </c>
      <c r="H41" s="58"/>
      <c r="I41" s="59"/>
      <c r="J41" s="44"/>
      <c r="K41" s="58"/>
      <c r="L41" s="44"/>
      <c r="M41" s="44"/>
      <c r="N41" s="58"/>
    </row>
    <row r="42" spans="3:8" ht="13.5" customHeight="1">
      <c r="C42" s="40"/>
      <c r="D42" s="32"/>
      <c r="E42" s="25"/>
      <c r="F42" s="60"/>
      <c r="G42" s="32"/>
      <c r="H42" s="44"/>
    </row>
    <row r="43" spans="2:10" s="21" customFormat="1" ht="13.5" customHeight="1">
      <c r="B43" s="206" t="s">
        <v>20</v>
      </c>
      <c r="C43" s="207"/>
      <c r="D43" s="207"/>
      <c r="E43" s="207"/>
      <c r="F43" s="207"/>
      <c r="G43" s="207"/>
      <c r="H43" s="207"/>
      <c r="I43" s="207"/>
      <c r="J43" s="19"/>
    </row>
    <row r="44" spans="2:13" s="34" customFormat="1" ht="3" customHeight="1">
      <c r="B44" s="220"/>
      <c r="C44" s="221"/>
      <c r="D44" s="221"/>
      <c r="E44" s="221"/>
      <c r="F44" s="221"/>
      <c r="G44" s="221"/>
      <c r="H44" s="221"/>
      <c r="I44" s="221"/>
      <c r="J44" s="52"/>
      <c r="K44" s="44"/>
      <c r="L44" s="44"/>
      <c r="M44" s="45"/>
    </row>
    <row r="45" spans="2:12" ht="13.5" customHeight="1">
      <c r="B45" s="61" t="s">
        <v>63</v>
      </c>
      <c r="C45" s="55"/>
      <c r="D45" s="22"/>
      <c r="E45" s="26"/>
      <c r="F45" s="22"/>
      <c r="G45" s="18"/>
      <c r="H45" s="62"/>
      <c r="I45" s="18"/>
      <c r="J45" s="18"/>
      <c r="K45" s="18"/>
      <c r="L45" s="18"/>
    </row>
    <row r="46" spans="3:13" ht="13.5" customHeight="1">
      <c r="C46" s="39" t="s">
        <v>69</v>
      </c>
      <c r="D46" s="20"/>
      <c r="E46" s="36"/>
      <c r="F46" s="39" t="s">
        <v>70</v>
      </c>
      <c r="G46" s="20"/>
      <c r="H46" s="37"/>
      <c r="I46" s="18"/>
      <c r="J46" s="18"/>
      <c r="K46" s="18"/>
      <c r="L46" s="18"/>
      <c r="M46" s="33"/>
    </row>
    <row r="47" spans="2:13" ht="13.5" customHeight="1">
      <c r="B47" s="18" t="s">
        <v>15</v>
      </c>
      <c r="C47" s="85">
        <f>60/C37*$K26*$C$16</f>
        <v>320.83333333333417</v>
      </c>
      <c r="D47" s="86"/>
      <c r="E47" s="87"/>
      <c r="F47" s="85">
        <f>60/F37*$K26*$C$16</f>
        <v>213.88888888888945</v>
      </c>
      <c r="G47" s="76"/>
      <c r="H47" s="58"/>
      <c r="I47" s="18"/>
      <c r="J47" s="18"/>
      <c r="K47" s="18"/>
      <c r="L47" s="18"/>
      <c r="M47" s="33"/>
    </row>
    <row r="48" spans="2:13" ht="13.5" customHeight="1">
      <c r="B48" s="18" t="s">
        <v>16</v>
      </c>
      <c r="C48" s="85">
        <f>60/C38*$K27*$C$16</f>
        <v>152.77777777777823</v>
      </c>
      <c r="D48" s="86"/>
      <c r="E48" s="87"/>
      <c r="F48" s="85">
        <f>60/F38*$K27*$C$16</f>
        <v>114.58333333333367</v>
      </c>
      <c r="G48" s="76"/>
      <c r="H48" s="58"/>
      <c r="I48" s="18"/>
      <c r="J48" s="18"/>
      <c r="K48" s="18"/>
      <c r="L48" s="18"/>
      <c r="M48" s="33"/>
    </row>
    <row r="49" spans="2:13" ht="13.5" customHeight="1">
      <c r="B49" s="18" t="s">
        <v>17</v>
      </c>
      <c r="C49" s="85">
        <f>60/C39*$K28*$C$16</f>
        <v>91.66666666666744</v>
      </c>
      <c r="D49" s="86"/>
      <c r="E49" s="87"/>
      <c r="F49" s="85">
        <f>60/F39*$K28*$C$16</f>
        <v>61.11111111111163</v>
      </c>
      <c r="G49" s="76"/>
      <c r="H49" s="58"/>
      <c r="I49" s="18"/>
      <c r="J49" s="18"/>
      <c r="K49" s="18"/>
      <c r="L49" s="18"/>
      <c r="M49" s="33"/>
    </row>
    <row r="50" spans="2:13" ht="13.5" customHeight="1">
      <c r="B50" s="18" t="s">
        <v>18</v>
      </c>
      <c r="C50" s="85">
        <f>60/C40*$K29*$C$16</f>
        <v>183.33333333333258</v>
      </c>
      <c r="D50" s="86"/>
      <c r="E50" s="87"/>
      <c r="F50" s="85">
        <f>60/F40*$K29*$C$16</f>
        <v>122.22222222222172</v>
      </c>
      <c r="G50" s="76"/>
      <c r="H50" s="58"/>
      <c r="I50" s="18"/>
      <c r="J50" s="18"/>
      <c r="K50" s="18"/>
      <c r="L50" s="18"/>
      <c r="M50" s="33"/>
    </row>
    <row r="51" spans="2:8" ht="13.5" customHeight="1">
      <c r="B51" s="18" t="s">
        <v>19</v>
      </c>
      <c r="C51" s="85">
        <f>60/C41*$K30*$C$16</f>
        <v>0</v>
      </c>
      <c r="D51" s="86"/>
      <c r="E51" s="87"/>
      <c r="F51" s="85">
        <f>60/F41*$K30*$C$16</f>
        <v>0</v>
      </c>
      <c r="G51" s="76"/>
      <c r="H51" s="76"/>
    </row>
    <row r="52" spans="3:8" ht="13.5" customHeight="1">
      <c r="C52" s="32"/>
      <c r="D52" s="32"/>
      <c r="E52" s="25"/>
      <c r="F52" s="32"/>
      <c r="G52" s="32"/>
      <c r="H52" s="44"/>
    </row>
    <row r="53" spans="2:12" ht="13.5" customHeight="1">
      <c r="B53" s="206" t="s">
        <v>23</v>
      </c>
      <c r="C53" s="207"/>
      <c r="D53" s="207"/>
      <c r="E53" s="207"/>
      <c r="F53" s="207"/>
      <c r="G53" s="207"/>
      <c r="H53" s="207"/>
      <c r="I53" s="207"/>
      <c r="J53" s="19"/>
      <c r="L53" s="63"/>
    </row>
    <row r="54" spans="2:12" s="34" customFormat="1" ht="13.5" customHeight="1">
      <c r="B54" s="224" t="s">
        <v>60</v>
      </c>
      <c r="C54" s="64"/>
      <c r="D54" s="64"/>
      <c r="E54" s="64"/>
      <c r="F54" s="65"/>
      <c r="G54" s="65"/>
      <c r="H54" s="65"/>
      <c r="I54" s="64"/>
      <c r="J54" s="64"/>
      <c r="K54" s="17"/>
      <c r="L54" s="66"/>
    </row>
    <row r="55" spans="2:12" s="26" customFormat="1" ht="13.5" customHeight="1">
      <c r="B55" s="225" t="s">
        <v>24</v>
      </c>
      <c r="C55" s="67"/>
      <c r="D55" s="67"/>
      <c r="E55" s="67"/>
      <c r="F55" s="68"/>
      <c r="G55" s="68"/>
      <c r="H55" s="65"/>
      <c r="I55" s="67"/>
      <c r="J55" s="67"/>
      <c r="K55" s="16"/>
      <c r="L55" s="69"/>
    </row>
    <row r="56" spans="2:13" s="34" customFormat="1" ht="3" customHeight="1">
      <c r="B56" s="220"/>
      <c r="C56" s="221"/>
      <c r="D56" s="221"/>
      <c r="E56" s="221"/>
      <c r="F56" s="221"/>
      <c r="G56" s="221"/>
      <c r="H56" s="221"/>
      <c r="I56" s="221"/>
      <c r="J56" s="52"/>
      <c r="K56" s="44"/>
      <c r="L56" s="44"/>
      <c r="M56" s="45"/>
    </row>
    <row r="57" spans="3:8" ht="13.5" customHeight="1">
      <c r="C57" s="20" t="s">
        <v>21</v>
      </c>
      <c r="D57" s="20"/>
      <c r="E57" s="36"/>
      <c r="F57" s="20" t="s">
        <v>22</v>
      </c>
      <c r="G57" s="20"/>
      <c r="H57" s="37"/>
    </row>
    <row r="58" spans="2:8" ht="13.5" customHeight="1">
      <c r="B58" s="18" t="s">
        <v>15</v>
      </c>
      <c r="C58" s="218">
        <v>0.1</v>
      </c>
      <c r="D58" s="11"/>
      <c r="E58" s="9"/>
      <c r="F58" s="218">
        <v>0.6000000000000001</v>
      </c>
      <c r="G58" s="11"/>
      <c r="H58" s="11"/>
    </row>
    <row r="59" spans="2:8" ht="13.5" customHeight="1">
      <c r="B59" s="18" t="s">
        <v>16</v>
      </c>
      <c r="C59" s="218">
        <v>0.9</v>
      </c>
      <c r="D59" s="11"/>
      <c r="E59" s="9"/>
      <c r="F59" s="218">
        <v>1</v>
      </c>
      <c r="G59" s="11"/>
      <c r="H59" s="11"/>
    </row>
    <row r="60" spans="2:8" ht="13.5" customHeight="1">
      <c r="B60" s="18" t="s">
        <v>17</v>
      </c>
      <c r="C60" s="218">
        <v>0.4</v>
      </c>
      <c r="D60" s="11"/>
      <c r="E60" s="9"/>
      <c r="F60" s="218">
        <v>0.7</v>
      </c>
      <c r="G60" s="11"/>
      <c r="H60" s="11"/>
    </row>
    <row r="61" spans="2:8" ht="13.5" customHeight="1">
      <c r="B61" s="18" t="s">
        <v>18</v>
      </c>
      <c r="C61" s="218">
        <v>0.7</v>
      </c>
      <c r="D61" s="11"/>
      <c r="E61" s="9"/>
      <c r="F61" s="218">
        <v>1</v>
      </c>
      <c r="G61" s="11"/>
      <c r="H61" s="11"/>
    </row>
    <row r="62" spans="2:8" ht="13.5" customHeight="1">
      <c r="B62" s="18" t="s">
        <v>19</v>
      </c>
      <c r="C62" s="218">
        <v>0.2</v>
      </c>
      <c r="D62" s="11"/>
      <c r="E62" s="9"/>
      <c r="F62" s="218">
        <v>0.2</v>
      </c>
      <c r="G62" s="11"/>
      <c r="H62" s="11"/>
    </row>
    <row r="63" spans="3:8" ht="13.5" customHeight="1">
      <c r="C63" s="32"/>
      <c r="D63" s="32"/>
      <c r="E63" s="25"/>
      <c r="F63" s="32"/>
      <c r="G63" s="32"/>
      <c r="H63" s="44"/>
    </row>
    <row r="64" spans="2:12" s="21" customFormat="1" ht="13.5" customHeight="1">
      <c r="B64" s="206" t="s">
        <v>25</v>
      </c>
      <c r="C64" s="207"/>
      <c r="D64" s="207"/>
      <c r="E64" s="207"/>
      <c r="F64" s="207"/>
      <c r="G64" s="207"/>
      <c r="H64" s="207"/>
      <c r="I64" s="207"/>
      <c r="J64" s="19"/>
      <c r="K64" s="15"/>
      <c r="L64" s="15"/>
    </row>
    <row r="65" spans="2:13" s="34" customFormat="1" ht="3" customHeight="1">
      <c r="B65" s="220"/>
      <c r="C65" s="221"/>
      <c r="D65" s="221"/>
      <c r="E65" s="221"/>
      <c r="F65" s="221"/>
      <c r="G65" s="221"/>
      <c r="H65" s="221"/>
      <c r="I65" s="221"/>
      <c r="J65" s="52"/>
      <c r="K65" s="44"/>
      <c r="L65" s="44"/>
      <c r="M65" s="45"/>
    </row>
    <row r="66" spans="3:14" s="34" customFormat="1" ht="13.5" customHeight="1">
      <c r="C66" s="84" t="s">
        <v>69</v>
      </c>
      <c r="D66" s="37"/>
      <c r="E66" s="37"/>
      <c r="F66" s="84" t="s">
        <v>70</v>
      </c>
      <c r="G66" s="37"/>
      <c r="H66" s="37"/>
      <c r="I66" s="77" t="s">
        <v>71</v>
      </c>
      <c r="J66" s="37"/>
      <c r="K66" s="70"/>
      <c r="L66" s="70"/>
      <c r="M66" s="51"/>
      <c r="N66" s="51"/>
    </row>
    <row r="67" spans="2:14" ht="13.5" customHeight="1">
      <c r="B67" s="18" t="s">
        <v>15</v>
      </c>
      <c r="C67" s="78">
        <f>C58*C47</f>
        <v>32.08333333333342</v>
      </c>
      <c r="D67" s="79"/>
      <c r="E67" s="80"/>
      <c r="F67" s="81">
        <f>F58*F47</f>
        <v>128.33333333333368</v>
      </c>
      <c r="G67" s="79"/>
      <c r="H67" s="82"/>
      <c r="I67" s="83">
        <f>SUM(C67:F67)</f>
        <v>160.4166666666671</v>
      </c>
      <c r="J67" s="10" t="s">
        <v>61</v>
      </c>
      <c r="K67" s="71"/>
      <c r="L67" s="71"/>
      <c r="M67" s="21"/>
      <c r="N67" s="21"/>
    </row>
    <row r="68" spans="2:14" ht="13.5" customHeight="1">
      <c r="B68" s="18" t="s">
        <v>16</v>
      </c>
      <c r="C68" s="78">
        <f>C59*C48</f>
        <v>137.5000000000004</v>
      </c>
      <c r="D68" s="79"/>
      <c r="E68" s="80"/>
      <c r="F68" s="81">
        <f>F59*F48</f>
        <v>114.58333333333367</v>
      </c>
      <c r="G68" s="79"/>
      <c r="H68" s="82"/>
      <c r="I68" s="83">
        <f>SUM(C68:F68)</f>
        <v>252.08333333333405</v>
      </c>
      <c r="J68" s="10" t="s">
        <v>61</v>
      </c>
      <c r="K68" s="71"/>
      <c r="L68" s="71"/>
      <c r="M68" s="21"/>
      <c r="N68" s="21"/>
    </row>
    <row r="69" spans="2:14" ht="13.5" customHeight="1">
      <c r="B69" s="18" t="s">
        <v>17</v>
      </c>
      <c r="C69" s="78">
        <f>C60*C49</f>
        <v>36.66666666666698</v>
      </c>
      <c r="D69" s="79"/>
      <c r="E69" s="80"/>
      <c r="F69" s="81">
        <f>F60*F49</f>
        <v>42.77777777777814</v>
      </c>
      <c r="G69" s="79"/>
      <c r="H69" s="82"/>
      <c r="I69" s="83">
        <f>SUM(C69:F69)</f>
        <v>79.44444444444511</v>
      </c>
      <c r="J69" s="10" t="s">
        <v>61</v>
      </c>
      <c r="M69" s="21"/>
      <c r="N69" s="21"/>
    </row>
    <row r="70" spans="2:10" ht="13.5" customHeight="1">
      <c r="B70" s="18" t="s">
        <v>18</v>
      </c>
      <c r="C70" s="78">
        <f>C61*C50</f>
        <v>128.3333333333328</v>
      </c>
      <c r="D70" s="79"/>
      <c r="E70" s="80"/>
      <c r="F70" s="81">
        <f>F61*F50</f>
        <v>122.22222222222172</v>
      </c>
      <c r="G70" s="79"/>
      <c r="H70" s="82"/>
      <c r="I70" s="83">
        <f>SUM(C70:F70)</f>
        <v>250.55555555555452</v>
      </c>
      <c r="J70" s="10" t="s">
        <v>61</v>
      </c>
    </row>
    <row r="71" spans="2:10" ht="13.5" customHeight="1">
      <c r="B71" s="18" t="s">
        <v>19</v>
      </c>
      <c r="C71" s="78">
        <f>C62*C51</f>
        <v>0</v>
      </c>
      <c r="D71" s="79"/>
      <c r="E71" s="80"/>
      <c r="F71" s="81">
        <f>F62*F51</f>
        <v>0</v>
      </c>
      <c r="G71" s="79"/>
      <c r="H71" s="82"/>
      <c r="I71" s="83">
        <f>SUM(C71:F71)</f>
        <v>0</v>
      </c>
      <c r="J71" s="10" t="s">
        <v>61</v>
      </c>
    </row>
    <row r="73" spans="2:12" s="21" customFormat="1" ht="13.5" customHeight="1">
      <c r="B73" s="206" t="s">
        <v>66</v>
      </c>
      <c r="C73" s="207"/>
      <c r="D73" s="207"/>
      <c r="E73" s="207"/>
      <c r="F73" s="207"/>
      <c r="G73" s="207"/>
      <c r="H73" s="207"/>
      <c r="I73" s="207"/>
      <c r="J73" s="19"/>
      <c r="K73" s="20"/>
      <c r="L73" s="20"/>
    </row>
    <row r="74" spans="2:13" s="34" customFormat="1" ht="3" customHeight="1">
      <c r="B74" s="220"/>
      <c r="C74" s="221"/>
      <c r="D74" s="221"/>
      <c r="E74" s="221"/>
      <c r="F74" s="221"/>
      <c r="G74" s="221"/>
      <c r="H74" s="221"/>
      <c r="I74" s="221"/>
      <c r="J74" s="52"/>
      <c r="K74" s="44"/>
      <c r="L74" s="44"/>
      <c r="M74" s="45"/>
    </row>
    <row r="75" spans="3:5" ht="13.5" customHeight="1">
      <c r="C75" s="20" t="s">
        <v>27</v>
      </c>
      <c r="D75" s="20"/>
      <c r="E75" s="36"/>
    </row>
    <row r="76" spans="2:5" ht="13.5" customHeight="1">
      <c r="B76" s="18" t="s">
        <v>15</v>
      </c>
      <c r="C76" s="219">
        <v>8</v>
      </c>
      <c r="D76" s="94"/>
      <c r="E76" s="72"/>
    </row>
    <row r="77" spans="2:5" ht="13.5" customHeight="1">
      <c r="B77" s="18" t="s">
        <v>16</v>
      </c>
      <c r="C77" s="219">
        <v>16</v>
      </c>
      <c r="D77" s="94"/>
      <c r="E77" s="72"/>
    </row>
    <row r="78" spans="2:5" ht="13.5" customHeight="1">
      <c r="B78" s="18" t="s">
        <v>17</v>
      </c>
      <c r="C78" s="219">
        <v>12</v>
      </c>
      <c r="D78" s="94"/>
      <c r="E78" s="72"/>
    </row>
    <row r="79" spans="2:5" ht="13.5" customHeight="1">
      <c r="B79" s="18" t="s">
        <v>18</v>
      </c>
      <c r="C79" s="219">
        <v>20</v>
      </c>
      <c r="D79" s="94"/>
      <c r="E79" s="72"/>
    </row>
    <row r="80" spans="2:5" ht="13.5" customHeight="1">
      <c r="B80" s="18" t="s">
        <v>19</v>
      </c>
      <c r="C80" s="219">
        <v>12</v>
      </c>
      <c r="D80" s="94"/>
      <c r="E80" s="72"/>
    </row>
    <row r="82" spans="2:12" s="21" customFormat="1" ht="13.5" customHeight="1">
      <c r="B82" s="206" t="s">
        <v>28</v>
      </c>
      <c r="C82" s="207"/>
      <c r="D82" s="207"/>
      <c r="E82" s="207"/>
      <c r="F82" s="207"/>
      <c r="G82" s="207"/>
      <c r="H82" s="207"/>
      <c r="I82" s="207"/>
      <c r="J82" s="19"/>
      <c r="K82" s="15"/>
      <c r="L82" s="15"/>
    </row>
    <row r="83" spans="2:13" s="34" customFormat="1" ht="3" customHeight="1">
      <c r="B83" s="220"/>
      <c r="C83" s="221"/>
      <c r="D83" s="221"/>
      <c r="E83" s="221"/>
      <c r="F83" s="221"/>
      <c r="G83" s="221"/>
      <c r="H83" s="221"/>
      <c r="I83" s="221"/>
      <c r="J83" s="52"/>
      <c r="K83" s="44"/>
      <c r="L83" s="44"/>
      <c r="M83" s="45"/>
    </row>
    <row r="84" spans="2:12" s="34" customFormat="1" ht="13.5" customHeight="1">
      <c r="B84" s="34" t="s">
        <v>15</v>
      </c>
      <c r="C84" s="93">
        <f>C67*$C76</f>
        <v>256.66666666666737</v>
      </c>
      <c r="D84" s="93"/>
      <c r="E84" s="93"/>
      <c r="F84" s="93">
        <f>F67*$C76</f>
        <v>1026.6666666666695</v>
      </c>
      <c r="G84" s="93"/>
      <c r="H84" s="93"/>
      <c r="I84" s="93">
        <f>C84+F84</f>
        <v>1283.333333333337</v>
      </c>
      <c r="J84" s="17"/>
      <c r="K84" s="17"/>
      <c r="L84" s="17"/>
    </row>
    <row r="85" spans="2:12" s="34" customFormat="1" ht="13.5" customHeight="1">
      <c r="B85" s="34" t="s">
        <v>16</v>
      </c>
      <c r="C85" s="93">
        <f>C68*$C77</f>
        <v>2200.0000000000064</v>
      </c>
      <c r="D85" s="93"/>
      <c r="E85" s="93"/>
      <c r="F85" s="93">
        <f>F68*$C77</f>
        <v>1833.3333333333387</v>
      </c>
      <c r="G85" s="93"/>
      <c r="H85" s="93"/>
      <c r="I85" s="93">
        <f>C85+F85</f>
        <v>4033.333333333345</v>
      </c>
      <c r="J85" s="17"/>
      <c r="K85" s="17"/>
      <c r="L85" s="17"/>
    </row>
    <row r="86" spans="2:12" s="34" customFormat="1" ht="13.5" customHeight="1">
      <c r="B86" s="34" t="s">
        <v>17</v>
      </c>
      <c r="C86" s="93">
        <f>C69*$C78</f>
        <v>440.00000000000375</v>
      </c>
      <c r="D86" s="93"/>
      <c r="E86" s="93"/>
      <c r="F86" s="93">
        <f>F69*$C78</f>
        <v>513.3333333333377</v>
      </c>
      <c r="G86" s="93"/>
      <c r="H86" s="93"/>
      <c r="I86" s="93">
        <f>C86+F86</f>
        <v>953.3333333333414</v>
      </c>
      <c r="J86" s="17"/>
      <c r="K86" s="17"/>
      <c r="L86" s="17"/>
    </row>
    <row r="87" spans="2:12" s="34" customFormat="1" ht="13.5" customHeight="1">
      <c r="B87" s="34" t="s">
        <v>18</v>
      </c>
      <c r="C87" s="93">
        <f>C70*$C79</f>
        <v>2566.666666666656</v>
      </c>
      <c r="D87" s="93"/>
      <c r="E87" s="93"/>
      <c r="F87" s="93">
        <f>F70*$C79</f>
        <v>2444.4444444444343</v>
      </c>
      <c r="G87" s="93"/>
      <c r="H87" s="93"/>
      <c r="I87" s="93">
        <f>C87+F87</f>
        <v>5011.11111111109</v>
      </c>
      <c r="J87" s="17"/>
      <c r="K87" s="17"/>
      <c r="L87" s="17"/>
    </row>
    <row r="88" spans="2:12" s="34" customFormat="1" ht="13.5" customHeight="1">
      <c r="B88" s="34" t="s">
        <v>19</v>
      </c>
      <c r="C88" s="93">
        <f>C71*$C80</f>
        <v>0</v>
      </c>
      <c r="D88" s="93"/>
      <c r="E88" s="93"/>
      <c r="F88" s="93">
        <f>F71*$C80</f>
        <v>0</v>
      </c>
      <c r="G88" s="93"/>
      <c r="H88" s="93"/>
      <c r="I88" s="93">
        <f>C88+F88</f>
        <v>0</v>
      </c>
      <c r="J88" s="17"/>
      <c r="K88" s="17"/>
      <c r="L88" s="17"/>
    </row>
    <row r="89" spans="3:12" s="34" customFormat="1" ht="13.5" customHeight="1">
      <c r="C89" s="12"/>
      <c r="D89" s="12"/>
      <c r="E89" s="12"/>
      <c r="F89" s="12"/>
      <c r="G89" s="12"/>
      <c r="H89" s="12"/>
      <c r="I89" s="17"/>
      <c r="J89" s="17"/>
      <c r="K89" s="17"/>
      <c r="L89" s="17"/>
    </row>
    <row r="90" spans="2:12" s="21" customFormat="1" ht="13.5" customHeight="1">
      <c r="B90" s="206" t="s">
        <v>28</v>
      </c>
      <c r="C90" s="207"/>
      <c r="D90" s="207"/>
      <c r="E90" s="207"/>
      <c r="F90" s="207"/>
      <c r="G90" s="207"/>
      <c r="H90" s="207"/>
      <c r="I90" s="207"/>
      <c r="J90" s="19"/>
      <c r="K90" s="15"/>
      <c r="L90" s="15"/>
    </row>
    <row r="91" spans="2:13" s="34" customFormat="1" ht="3" customHeight="1">
      <c r="B91" s="220"/>
      <c r="C91" s="221"/>
      <c r="D91" s="221"/>
      <c r="E91" s="221"/>
      <c r="F91" s="221"/>
      <c r="G91" s="221"/>
      <c r="H91" s="221"/>
      <c r="I91" s="221"/>
      <c r="J91" s="52"/>
      <c r="K91" s="44"/>
      <c r="L91" s="44"/>
      <c r="M91" s="45"/>
    </row>
    <row r="92" spans="2:12" s="34" customFormat="1" ht="13.5" customHeight="1">
      <c r="B92" s="51" t="s">
        <v>29</v>
      </c>
      <c r="C92" s="12">
        <f>SUM(I84:I88)</f>
        <v>11281.111111111113</v>
      </c>
      <c r="D92" s="12"/>
      <c r="E92" s="12"/>
      <c r="F92" s="17"/>
      <c r="G92" s="17"/>
      <c r="H92" s="17"/>
      <c r="I92" s="17"/>
      <c r="J92" s="17"/>
      <c r="K92" s="17"/>
      <c r="L92" s="17"/>
    </row>
    <row r="93" spans="2:13" s="34" customFormat="1" ht="13.5" customHeight="1">
      <c r="B93" s="51"/>
      <c r="C93" s="13"/>
      <c r="D93" s="13"/>
      <c r="E93" s="13"/>
      <c r="F93" s="24"/>
      <c r="G93" s="24"/>
      <c r="H93" s="24"/>
      <c r="I93" s="24"/>
      <c r="J93" s="24"/>
      <c r="K93" s="44"/>
      <c r="L93" s="44"/>
      <c r="M93" s="45"/>
    </row>
    <row r="94" spans="2:12" s="34" customFormat="1" ht="13.5" customHeight="1">
      <c r="B94" s="51" t="s">
        <v>30</v>
      </c>
      <c r="C94" s="12">
        <f>C92*4.345</f>
        <v>49016.42777777778</v>
      </c>
      <c r="D94" s="12"/>
      <c r="E94" s="12"/>
      <c r="F94" s="17"/>
      <c r="G94" s="17"/>
      <c r="H94" s="17"/>
      <c r="I94" s="17"/>
      <c r="J94" s="17"/>
      <c r="K94" s="17"/>
      <c r="L94" s="17"/>
    </row>
    <row r="95" spans="2:12" s="34" customFormat="1" ht="13.5" customHeight="1">
      <c r="B95" s="51"/>
      <c r="C95" s="12"/>
      <c r="D95" s="12"/>
      <c r="E95" s="12"/>
      <c r="F95" s="17"/>
      <c r="G95" s="17"/>
      <c r="H95" s="17"/>
      <c r="I95" s="17"/>
      <c r="J95" s="17"/>
      <c r="K95" s="17"/>
      <c r="L95" s="17"/>
    </row>
    <row r="96" spans="2:12" s="34" customFormat="1" ht="13.5" customHeight="1">
      <c r="B96" s="226" t="s">
        <v>58</v>
      </c>
      <c r="C96" s="73"/>
      <c r="D96" s="73"/>
      <c r="E96" s="17"/>
      <c r="F96" s="17"/>
      <c r="G96" s="17"/>
      <c r="H96" s="17"/>
      <c r="I96" s="17"/>
      <c r="J96" s="17"/>
      <c r="K96" s="17"/>
      <c r="L96" s="17"/>
    </row>
    <row r="97" spans="2:12" s="34" customFormat="1" ht="13.5" customHeight="1">
      <c r="B97" s="226" t="s">
        <v>52</v>
      </c>
      <c r="C97" s="73"/>
      <c r="D97" s="73"/>
      <c r="E97" s="17"/>
      <c r="F97" s="17"/>
      <c r="G97" s="17"/>
      <c r="H97" s="17"/>
      <c r="I97" s="17"/>
      <c r="J97" s="17"/>
      <c r="K97" s="17"/>
      <c r="L97" s="17"/>
    </row>
    <row r="98" spans="2:12" s="34" customFormat="1" ht="13.5" customHeight="1">
      <c r="B98" s="226"/>
      <c r="C98" s="73"/>
      <c r="D98" s="73"/>
      <c r="E98" s="17"/>
      <c r="F98" s="17"/>
      <c r="G98" s="17"/>
      <c r="H98" s="17"/>
      <c r="I98" s="17"/>
      <c r="J98" s="17"/>
      <c r="K98" s="17"/>
      <c r="L98" s="17"/>
    </row>
    <row r="99" spans="2:19" s="34" customFormat="1" ht="120.75" customHeight="1">
      <c r="B99" s="246" t="s">
        <v>73</v>
      </c>
      <c r="C99" s="246"/>
      <c r="D99" s="246"/>
      <c r="E99" s="246"/>
      <c r="F99" s="246"/>
      <c r="G99" s="246"/>
      <c r="H99" s="246"/>
      <c r="I99" s="246"/>
      <c r="J99" s="246"/>
      <c r="K99" s="246"/>
      <c r="L99" s="246"/>
      <c r="M99" s="74"/>
      <c r="N99" s="74"/>
      <c r="O99" s="74"/>
      <c r="P99" s="74"/>
      <c r="Q99" s="74"/>
      <c r="R99" s="74"/>
      <c r="S99" s="74"/>
    </row>
    <row r="127" spans="13:14" ht="13.5" customHeight="1" hidden="1">
      <c r="M127" s="18" t="s">
        <v>57</v>
      </c>
      <c r="N127" s="18" t="s">
        <v>59</v>
      </c>
    </row>
    <row r="128" spans="13:14" ht="13.5" customHeight="1" hidden="1">
      <c r="M128" s="35">
        <v>0.25</v>
      </c>
      <c r="N128" s="75">
        <v>15</v>
      </c>
    </row>
    <row r="129" spans="13:14" ht="13.5" customHeight="1" hidden="1">
      <c r="M129" s="35">
        <v>0.2708333333333333</v>
      </c>
      <c r="N129" s="75">
        <v>30</v>
      </c>
    </row>
    <row r="130" spans="13:14" ht="13.5" customHeight="1" hidden="1">
      <c r="M130" s="35">
        <v>0.2916666666666667</v>
      </c>
      <c r="N130" s="75">
        <v>45</v>
      </c>
    </row>
    <row r="131" spans="13:14" ht="13.5" customHeight="1" hidden="1">
      <c r="M131" s="35">
        <v>0.3125</v>
      </c>
      <c r="N131" s="75">
        <v>60</v>
      </c>
    </row>
    <row r="132" spans="13:14" ht="13.5" customHeight="1" hidden="1">
      <c r="M132" s="35">
        <v>0.333333333333333</v>
      </c>
      <c r="N132" s="75">
        <v>90</v>
      </c>
    </row>
    <row r="133" spans="13:14" ht="13.5" customHeight="1" hidden="1">
      <c r="M133" s="35">
        <v>0.354166666666667</v>
      </c>
      <c r="N133" s="75">
        <v>120</v>
      </c>
    </row>
    <row r="134" ht="13.5" customHeight="1" hidden="1">
      <c r="M134" s="35">
        <v>0.375</v>
      </c>
    </row>
    <row r="135" ht="13.5" customHeight="1" hidden="1">
      <c r="M135" s="35">
        <v>0.395833333333333</v>
      </c>
    </row>
    <row r="136" ht="13.5" customHeight="1" hidden="1">
      <c r="M136" s="35">
        <v>0.416666666666667</v>
      </c>
    </row>
    <row r="137" ht="13.5" customHeight="1" hidden="1">
      <c r="M137" s="35">
        <v>0.4375</v>
      </c>
    </row>
    <row r="138" ht="13.5" customHeight="1" hidden="1">
      <c r="M138" s="35">
        <v>0.458333333333333</v>
      </c>
    </row>
    <row r="139" ht="13.5" customHeight="1" hidden="1">
      <c r="M139" s="35">
        <v>0.479166666666667</v>
      </c>
    </row>
    <row r="140" ht="13.5" customHeight="1" hidden="1">
      <c r="M140" s="35">
        <v>0.5</v>
      </c>
    </row>
    <row r="141" ht="13.5" customHeight="1" hidden="1">
      <c r="M141" s="35">
        <v>0.520833333333333</v>
      </c>
    </row>
    <row r="142" ht="13.5" customHeight="1" hidden="1">
      <c r="M142" s="35">
        <v>0.541666666666667</v>
      </c>
    </row>
    <row r="143" ht="13.5" customHeight="1" hidden="1">
      <c r="M143" s="35">
        <v>0.5625</v>
      </c>
    </row>
    <row r="144" ht="13.5" customHeight="1" hidden="1">
      <c r="M144" s="35">
        <v>0.583333333333334</v>
      </c>
    </row>
    <row r="145" ht="13.5" customHeight="1" hidden="1">
      <c r="M145" s="35">
        <v>0.604166666666667</v>
      </c>
    </row>
    <row r="146" ht="13.5" customHeight="1" hidden="1">
      <c r="M146" s="35">
        <v>0.625</v>
      </c>
    </row>
    <row r="147" ht="13.5" customHeight="1" hidden="1">
      <c r="M147" s="35">
        <v>0.645833333333334</v>
      </c>
    </row>
    <row r="148" ht="13.5" customHeight="1" hidden="1">
      <c r="M148" s="35">
        <v>0.666666666666667</v>
      </c>
    </row>
    <row r="149" ht="13.5" customHeight="1" hidden="1">
      <c r="M149" s="35">
        <v>0.6875</v>
      </c>
    </row>
    <row r="150" ht="13.5" customHeight="1" hidden="1">
      <c r="M150" s="35">
        <v>0.708333333333334</v>
      </c>
    </row>
    <row r="151" ht="13.5" customHeight="1" hidden="1">
      <c r="M151" s="35">
        <v>0.729166666666667</v>
      </c>
    </row>
    <row r="152" ht="13.5" customHeight="1" hidden="1">
      <c r="M152" s="35">
        <v>0.750000000000001</v>
      </c>
    </row>
    <row r="153" ht="13.5" customHeight="1" hidden="1">
      <c r="M153" s="35">
        <v>0.770833333333334</v>
      </c>
    </row>
    <row r="154" ht="13.5" customHeight="1" hidden="1">
      <c r="M154" s="35">
        <v>0.791666666666667</v>
      </c>
    </row>
    <row r="155" ht="13.5" customHeight="1" hidden="1">
      <c r="M155" s="35">
        <v>0.812500000000001</v>
      </c>
    </row>
    <row r="156" ht="13.5" customHeight="1" hidden="1">
      <c r="M156" s="35">
        <v>0.833333333333334</v>
      </c>
    </row>
    <row r="157" ht="13.5" customHeight="1" hidden="1">
      <c r="M157" s="35">
        <v>0.854166666666667</v>
      </c>
    </row>
    <row r="158" ht="13.5" customHeight="1" hidden="1">
      <c r="M158" s="35">
        <v>0.875000000000001</v>
      </c>
    </row>
    <row r="159" ht="13.5" customHeight="1" hidden="1">
      <c r="M159" s="35">
        <v>0.895833333333334</v>
      </c>
    </row>
    <row r="160" ht="13.5" customHeight="1" hidden="1">
      <c r="M160" s="35">
        <v>0.916666666666667</v>
      </c>
    </row>
    <row r="161" ht="13.5" customHeight="1" hidden="1">
      <c r="M161" s="35">
        <v>0.937500000000001</v>
      </c>
    </row>
    <row r="162" ht="13.5" customHeight="1" hidden="1">
      <c r="M162" s="35">
        <v>0.958333333333334</v>
      </c>
    </row>
    <row r="163" ht="13.5" customHeight="1" hidden="1">
      <c r="M163" s="35">
        <v>0.979166666666668</v>
      </c>
    </row>
    <row r="164" ht="13.5" customHeight="1" hidden="1">
      <c r="M164" s="35">
        <v>1</v>
      </c>
    </row>
    <row r="165" ht="13.5" customHeight="1" hidden="1">
      <c r="M165" s="35">
        <v>1.02083333333333</v>
      </c>
    </row>
    <row r="166" ht="13.5" customHeight="1" hidden="1">
      <c r="M166" s="35">
        <v>1.04166666666667</v>
      </c>
    </row>
    <row r="167" ht="13.5" customHeight="1" hidden="1">
      <c r="M167" s="35">
        <v>1.0625</v>
      </c>
    </row>
    <row r="168" ht="13.5" customHeight="1" hidden="1">
      <c r="M168" s="35">
        <v>1.08333333333333</v>
      </c>
    </row>
    <row r="169" ht="13.5" customHeight="1" hidden="1">
      <c r="M169" s="35">
        <v>1.10416666666667</v>
      </c>
    </row>
    <row r="170" ht="13.5" customHeight="1" hidden="1">
      <c r="M170" s="35">
        <v>1.125</v>
      </c>
    </row>
    <row r="171" ht="13.5" customHeight="1" hidden="1">
      <c r="M171" s="35">
        <v>1.14583333333334</v>
      </c>
    </row>
    <row r="172" ht="13.5" customHeight="1" hidden="1">
      <c r="M172" s="35">
        <v>1.16666666666667</v>
      </c>
    </row>
    <row r="173" ht="13.5" customHeight="1" hidden="1">
      <c r="M173" s="35">
        <v>1.1875</v>
      </c>
    </row>
    <row r="174" ht="13.5" customHeight="1" hidden="1">
      <c r="M174" s="35">
        <v>1.20833333333334</v>
      </c>
    </row>
    <row r="175" ht="13.5" customHeight="1" hidden="1">
      <c r="M175" s="35">
        <v>1.22916666666667</v>
      </c>
    </row>
  </sheetData>
  <sheetProtection password="CE28" sheet="1" objects="1" scenarios="1" selectLockedCells="1"/>
  <mergeCells count="2">
    <mergeCell ref="B99:L99"/>
    <mergeCell ref="C5:I5"/>
  </mergeCells>
  <dataValidations count="7">
    <dataValidation type="list" allowBlank="1" showInputMessage="1" showErrorMessage="1" sqref="E23">
      <formula1>$M$140:$M$163</formula1>
    </dataValidation>
    <dataValidation type="list" allowBlank="1" showInputMessage="1" showErrorMessage="1" sqref="E22 E26:E30">
      <formula1>$M$128:$M$139</formula1>
    </dataValidation>
    <dataValidation type="list" allowBlank="1" showInputMessage="1" showErrorMessage="1" sqref="C22:D23 C26:C30 H26:H30 F26:F30">
      <formula1>$M$128:$M$175</formula1>
    </dataValidation>
    <dataValidation type="list" allowBlank="1" showInputMessage="1" showErrorMessage="1" sqref="C37:C41 F37:F41 I37:I41 N29">
      <formula1>$N$128:$N$133</formula1>
    </dataValidation>
    <dataValidation type="whole" allowBlank="1" showInputMessage="1" showErrorMessage="1" sqref="C9 C11:C13 C20:C21">
      <formula1>0</formula1>
      <formula2>10000000</formula2>
    </dataValidation>
    <dataValidation type="decimal" allowBlank="1" showInputMessage="1" showErrorMessage="1" sqref="C58:C62 F58:F62">
      <formula1>0</formula1>
      <formula2>100</formula2>
    </dataValidation>
    <dataValidation type="decimal" allowBlank="1" showInputMessage="1" showErrorMessage="1" sqref="C76:C80">
      <formula1>0</formula1>
      <formula2>100000</formula2>
    </dataValidation>
  </dataValidations>
  <hyperlinks>
    <hyperlink ref="B96" location="'Revenue assumptions'!A1" display="Back to Top"/>
    <hyperlink ref="B97" location="Contents!A1" display="Back to Contents Page"/>
    <hyperlink ref="F3" location="Contents!A1" display="Back to Contents Page"/>
  </hyperlinks>
  <printOptions/>
  <pageMargins left="0.7086614173228347" right="0.7086614173228347" top="0.7480314960629921" bottom="0.7480314960629921" header="0.5118110236220472" footer="0.5118110236220472"/>
  <pageSetup fitToHeight="1" fitToWidth="1" horizontalDpi="300" verticalDpi="300" orientation="portrait" paperSize="9" scale="54" r:id="rId2"/>
  <drawing r:id="rId1"/>
</worksheet>
</file>

<file path=xl/worksheets/sheet3.xml><?xml version="1.0" encoding="utf-8"?>
<worksheet xmlns="http://schemas.openxmlformats.org/spreadsheetml/2006/main" xmlns:r="http://schemas.openxmlformats.org/officeDocument/2006/relationships">
  <sheetPr>
    <tabColor rgb="FFDB3535"/>
    <pageSetUpPr fitToPage="1"/>
  </sheetPr>
  <dimension ref="B1:N64"/>
  <sheetViews>
    <sheetView showGridLines="0" zoomScalePageLayoutView="0" workbookViewId="0" topLeftCell="A1">
      <selection activeCell="G3" sqref="G3"/>
    </sheetView>
  </sheetViews>
  <sheetFormatPr defaultColWidth="8.7109375" defaultRowHeight="13.5" customHeight="1"/>
  <cols>
    <col min="1" max="1" width="3.421875" style="132" customWidth="1"/>
    <col min="2" max="2" width="2.421875" style="132" customWidth="1"/>
    <col min="3" max="3" width="35.140625" style="132" customWidth="1"/>
    <col min="4" max="5" width="12.28125" style="132" customWidth="1"/>
    <col min="6" max="6" width="9.421875" style="2" customWidth="1"/>
    <col min="7" max="7" width="11.140625" style="117" customWidth="1"/>
    <col min="8" max="8" width="11.8515625" style="133" customWidth="1"/>
    <col min="9" max="9" width="1.7109375" style="132" customWidth="1"/>
    <col min="10" max="11" width="1.8515625" style="132" customWidth="1"/>
    <col min="12" max="16384" width="8.7109375" style="132" customWidth="1"/>
  </cols>
  <sheetData>
    <row r="1" spans="3:12" s="18" customFormat="1" ht="86.25" customHeight="1">
      <c r="C1" s="15"/>
      <c r="D1" s="15"/>
      <c r="E1" s="16"/>
      <c r="F1" s="15"/>
      <c r="G1" s="15"/>
      <c r="H1" s="17"/>
      <c r="I1" s="15"/>
      <c r="J1" s="15"/>
      <c r="K1" s="15"/>
      <c r="L1" s="15"/>
    </row>
    <row r="2" spans="2:3" ht="18" customHeight="1">
      <c r="B2" s="227" t="s">
        <v>49</v>
      </c>
      <c r="C2" s="95"/>
    </row>
    <row r="3" spans="2:14" s="18" customFormat="1" ht="13.5" customHeight="1">
      <c r="B3" s="205" t="s">
        <v>65</v>
      </c>
      <c r="C3" s="115"/>
      <c r="D3" s="15"/>
      <c r="E3" s="15"/>
      <c r="F3" s="15"/>
      <c r="G3" s="241" t="s">
        <v>52</v>
      </c>
      <c r="H3" s="119"/>
      <c r="I3" s="15"/>
      <c r="J3" s="17"/>
      <c r="K3" s="15"/>
      <c r="L3" s="15"/>
      <c r="M3" s="15"/>
      <c r="N3" s="15"/>
    </row>
    <row r="4" spans="2:14" s="18" customFormat="1" ht="3.75" customHeight="1">
      <c r="B4" s="90"/>
      <c r="C4" s="90"/>
      <c r="D4" s="15"/>
      <c r="E4" s="15"/>
      <c r="F4" s="15"/>
      <c r="G4" s="120"/>
      <c r="H4" s="118"/>
      <c r="I4" s="15"/>
      <c r="J4" s="17"/>
      <c r="K4" s="15"/>
      <c r="L4" s="15"/>
      <c r="M4" s="15"/>
      <c r="N4" s="15"/>
    </row>
    <row r="5" spans="2:14" s="18" customFormat="1" ht="13.5" customHeight="1">
      <c r="B5" s="92" t="s">
        <v>72</v>
      </c>
      <c r="C5" s="92"/>
      <c r="D5" s="249"/>
      <c r="E5" s="250"/>
      <c r="F5" s="250"/>
      <c r="G5" s="250"/>
      <c r="H5" s="250"/>
      <c r="I5" s="134"/>
      <c r="J5" s="134"/>
      <c r="K5" s="134"/>
      <c r="L5" s="15"/>
      <c r="M5" s="15"/>
      <c r="N5" s="15"/>
    </row>
    <row r="6" spans="2:14" s="34" customFormat="1" ht="3" customHeight="1">
      <c r="B6" s="129"/>
      <c r="C6" s="129"/>
      <c r="D6" s="135"/>
      <c r="E6" s="135"/>
      <c r="F6" s="136"/>
      <c r="G6" s="137"/>
      <c r="H6" s="138"/>
      <c r="I6" s="139"/>
      <c r="J6" s="139"/>
      <c r="K6" s="139"/>
      <c r="L6" s="17"/>
      <c r="M6" s="17"/>
      <c r="N6" s="17"/>
    </row>
    <row r="7" spans="2:8" ht="13.5" customHeight="1">
      <c r="B7" s="238" t="s">
        <v>31</v>
      </c>
      <c r="C7" s="238"/>
      <c r="D7" s="238"/>
      <c r="E7" s="238"/>
      <c r="F7" s="239"/>
      <c r="G7" s="240"/>
      <c r="H7" s="240"/>
    </row>
    <row r="8" ht="5.25" customHeight="1"/>
    <row r="9" spans="2:3" ht="13.5" customHeight="1">
      <c r="B9" s="140" t="s">
        <v>81</v>
      </c>
      <c r="C9" s="140"/>
    </row>
    <row r="10" spans="2:7" ht="13.5" customHeight="1">
      <c r="B10" s="141"/>
      <c r="C10" s="142" t="s">
        <v>32</v>
      </c>
      <c r="G10" s="237">
        <v>50000</v>
      </c>
    </row>
    <row r="11" spans="2:7" ht="13.5" customHeight="1">
      <c r="B11" s="141"/>
      <c r="C11" s="142" t="s">
        <v>33</v>
      </c>
      <c r="G11" s="237">
        <v>20000</v>
      </c>
    </row>
    <row r="12" spans="2:7" ht="13.5" customHeight="1">
      <c r="B12" s="141"/>
      <c r="C12" s="142" t="s">
        <v>75</v>
      </c>
      <c r="G12" s="237">
        <v>15000</v>
      </c>
    </row>
    <row r="13" spans="2:7" ht="13.5" customHeight="1">
      <c r="B13" s="141"/>
      <c r="C13" s="142" t="s">
        <v>76</v>
      </c>
      <c r="G13" s="237">
        <v>10000</v>
      </c>
    </row>
    <row r="14" spans="2:8" ht="13.5" customHeight="1">
      <c r="B14" s="141"/>
      <c r="C14" s="142" t="s">
        <v>35</v>
      </c>
      <c r="G14" s="237"/>
      <c r="H14" s="133">
        <f>SUM(G10:G14)</f>
        <v>95000</v>
      </c>
    </row>
    <row r="15" spans="2:8" s="144" customFormat="1" ht="13.5" customHeight="1">
      <c r="B15" s="143"/>
      <c r="C15" s="143"/>
      <c r="F15" s="116"/>
      <c r="G15" s="121"/>
      <c r="H15" s="145"/>
    </row>
    <row r="16" spans="2:7" ht="13.5" customHeight="1">
      <c r="B16" s="140" t="s">
        <v>82</v>
      </c>
      <c r="C16" s="140"/>
      <c r="G16" s="121"/>
    </row>
    <row r="17" spans="2:7" ht="13.5" customHeight="1">
      <c r="B17" s="141"/>
      <c r="C17" s="142" t="s">
        <v>80</v>
      </c>
      <c r="G17" s="237">
        <v>10000</v>
      </c>
    </row>
    <row r="18" spans="2:7" ht="13.5" customHeight="1">
      <c r="B18" s="141"/>
      <c r="C18" s="142" t="s">
        <v>77</v>
      </c>
      <c r="G18" s="237">
        <v>500</v>
      </c>
    </row>
    <row r="19" spans="2:7" ht="13.5" customHeight="1">
      <c r="B19" s="141"/>
      <c r="C19" s="142" t="s">
        <v>83</v>
      </c>
      <c r="G19" s="237">
        <v>5000</v>
      </c>
    </row>
    <row r="20" spans="2:8" ht="13.5" customHeight="1">
      <c r="B20" s="141"/>
      <c r="C20" s="142" t="s">
        <v>102</v>
      </c>
      <c r="G20" s="237">
        <v>0</v>
      </c>
      <c r="H20" s="133">
        <f>SUM(G17:G20)</f>
        <v>15500</v>
      </c>
    </row>
    <row r="21" spans="2:8" s="144" customFormat="1" ht="13.5" customHeight="1">
      <c r="B21" s="143"/>
      <c r="C21" s="143"/>
      <c r="F21" s="116"/>
      <c r="G21" s="121"/>
      <c r="H21" s="145"/>
    </row>
    <row r="22" spans="2:7" ht="13.5" customHeight="1">
      <c r="B22" s="140" t="s">
        <v>84</v>
      </c>
      <c r="C22" s="140"/>
      <c r="G22" s="122"/>
    </row>
    <row r="23" spans="2:7" ht="13.5" customHeight="1">
      <c r="B23" s="141"/>
      <c r="C23" s="142" t="s">
        <v>34</v>
      </c>
      <c r="G23" s="237">
        <v>5000</v>
      </c>
    </row>
    <row r="24" spans="2:7" ht="13.5" customHeight="1">
      <c r="B24" s="141"/>
      <c r="C24" s="142" t="s">
        <v>78</v>
      </c>
      <c r="G24" s="237">
        <v>3000</v>
      </c>
    </row>
    <row r="25" spans="2:7" ht="13.5" customHeight="1">
      <c r="B25" s="141"/>
      <c r="C25" s="142" t="s">
        <v>74</v>
      </c>
      <c r="G25" s="237">
        <v>10000</v>
      </c>
    </row>
    <row r="26" spans="2:8" ht="13.5" customHeight="1">
      <c r="B26" s="141"/>
      <c r="C26" s="142" t="s">
        <v>35</v>
      </c>
      <c r="G26" s="237">
        <v>0</v>
      </c>
      <c r="H26" s="133">
        <f>SUM(G23:G26)</f>
        <v>18000</v>
      </c>
    </row>
    <row r="28" spans="2:8" ht="13.5" customHeight="1">
      <c r="B28" s="140" t="s">
        <v>36</v>
      </c>
      <c r="C28" s="140"/>
      <c r="D28" s="140"/>
      <c r="E28" s="140"/>
      <c r="F28" s="3"/>
      <c r="G28" s="123"/>
      <c r="H28" s="133">
        <f>SUM(H10:H26)</f>
        <v>128500</v>
      </c>
    </row>
    <row r="30" spans="2:8" ht="13.5" customHeight="1">
      <c r="B30" s="238" t="s">
        <v>37</v>
      </c>
      <c r="C30" s="238"/>
      <c r="D30" s="238"/>
      <c r="E30" s="238"/>
      <c r="F30" s="239"/>
      <c r="G30" s="240"/>
      <c r="H30" s="240"/>
    </row>
    <row r="31" ht="5.25" customHeight="1"/>
    <row r="32" ht="13.5" customHeight="1">
      <c r="B32" s="132" t="s">
        <v>85</v>
      </c>
    </row>
    <row r="33" spans="6:7" ht="13.5" customHeight="1">
      <c r="F33" s="243" t="s">
        <v>126</v>
      </c>
      <c r="G33" s="244" t="s">
        <v>125</v>
      </c>
    </row>
    <row r="34" spans="3:7" ht="13.5" customHeight="1">
      <c r="C34" s="132" t="s">
        <v>109</v>
      </c>
      <c r="G34" s="233">
        <f>G19</f>
        <v>5000</v>
      </c>
    </row>
    <row r="35" spans="3:7" ht="13.5" customHeight="1">
      <c r="C35" s="132" t="s">
        <v>108</v>
      </c>
      <c r="E35" s="162"/>
      <c r="F35" s="234">
        <v>1500</v>
      </c>
      <c r="G35" s="122">
        <f>F35/12</f>
        <v>125</v>
      </c>
    </row>
    <row r="36" spans="3:8" ht="13.5" customHeight="1">
      <c r="C36" s="132" t="s">
        <v>35</v>
      </c>
      <c r="G36" s="233"/>
      <c r="H36" s="133">
        <f>SUM(G34:G36)</f>
        <v>5125</v>
      </c>
    </row>
    <row r="38" ht="13.5" customHeight="1">
      <c r="B38" s="132" t="s">
        <v>86</v>
      </c>
    </row>
    <row r="39" spans="3:7" ht="13.5" customHeight="1">
      <c r="C39" s="132" t="s">
        <v>88</v>
      </c>
      <c r="F39" s="235">
        <v>0.2</v>
      </c>
      <c r="G39" s="122">
        <f>F39*revenue_m</f>
        <v>9803.285555555556</v>
      </c>
    </row>
    <row r="40" spans="3:7" ht="13.5" customHeight="1">
      <c r="C40" s="132" t="s">
        <v>103</v>
      </c>
      <c r="F40" s="236">
        <v>0.05</v>
      </c>
      <c r="G40" s="124">
        <f>F40*revenue_m</f>
        <v>2450.821388888889</v>
      </c>
    </row>
    <row r="41" spans="3:7" ht="13.5" customHeight="1">
      <c r="C41" s="132" t="s">
        <v>110</v>
      </c>
      <c r="G41" s="233">
        <v>5000</v>
      </c>
    </row>
    <row r="42" spans="3:7" ht="13.5" customHeight="1">
      <c r="C42" s="132" t="s">
        <v>111</v>
      </c>
      <c r="G42" s="233">
        <v>3000</v>
      </c>
    </row>
    <row r="43" spans="3:7" ht="13.5" customHeight="1">
      <c r="C43" s="132" t="s">
        <v>112</v>
      </c>
      <c r="G43" s="233">
        <v>1000</v>
      </c>
    </row>
    <row r="44" spans="3:8" ht="13.5" customHeight="1">
      <c r="C44" s="132" t="s">
        <v>91</v>
      </c>
      <c r="G44" s="233">
        <v>1000</v>
      </c>
      <c r="H44" s="133">
        <f>SUM(G39:G44)</f>
        <v>22254.106944444444</v>
      </c>
    </row>
    <row r="46" spans="2:8" ht="13.5" customHeight="1">
      <c r="B46" s="132" t="s">
        <v>87</v>
      </c>
      <c r="H46" s="133">
        <f>H56</f>
        <v>16440</v>
      </c>
    </row>
    <row r="48" spans="3:10" s="146" customFormat="1" ht="30" customHeight="1">
      <c r="C48" s="147" t="s">
        <v>92</v>
      </c>
      <c r="D48" s="148" t="s">
        <v>79</v>
      </c>
      <c r="E48" s="125" t="s">
        <v>98</v>
      </c>
      <c r="F48" s="126" t="s">
        <v>99</v>
      </c>
      <c r="G48" s="149" t="s">
        <v>100</v>
      </c>
      <c r="H48" s="148" t="s">
        <v>101</v>
      </c>
      <c r="I48" s="150"/>
      <c r="J48" s="151"/>
    </row>
    <row r="49" spans="3:10" ht="13.5" customHeight="1">
      <c r="C49" s="152" t="s">
        <v>93</v>
      </c>
      <c r="D49" s="228">
        <v>1</v>
      </c>
      <c r="E49" s="229">
        <v>4000</v>
      </c>
      <c r="F49" s="229">
        <v>200</v>
      </c>
      <c r="G49" s="230">
        <v>0.2</v>
      </c>
      <c r="H49" s="153">
        <f>(G49*(F49+E49))+E49+F49</f>
        <v>5040</v>
      </c>
      <c r="I49" s="154"/>
      <c r="J49" s="155"/>
    </row>
    <row r="50" spans="3:10" ht="13.5" customHeight="1">
      <c r="C50" s="152" t="s">
        <v>94</v>
      </c>
      <c r="D50" s="228">
        <v>3</v>
      </c>
      <c r="E50" s="229">
        <v>2000</v>
      </c>
      <c r="F50" s="229">
        <v>200</v>
      </c>
      <c r="G50" s="230">
        <v>0.2</v>
      </c>
      <c r="H50" s="153">
        <f aca="true" t="shared" si="0" ref="H50:H55">(G50*(F50+E50))+E50+F50</f>
        <v>2640</v>
      </c>
      <c r="I50" s="154"/>
      <c r="J50" s="155"/>
    </row>
    <row r="51" spans="3:10" ht="13.5" customHeight="1">
      <c r="C51" s="152" t="s">
        <v>97</v>
      </c>
      <c r="D51" s="228">
        <v>1</v>
      </c>
      <c r="E51" s="229">
        <v>2500</v>
      </c>
      <c r="F51" s="229">
        <v>200</v>
      </c>
      <c r="G51" s="230">
        <v>0.2</v>
      </c>
      <c r="H51" s="153">
        <f t="shared" si="0"/>
        <v>3240</v>
      </c>
      <c r="I51" s="154"/>
      <c r="J51" s="155"/>
    </row>
    <row r="52" spans="3:10" ht="13.5" customHeight="1">
      <c r="C52" s="152" t="s">
        <v>38</v>
      </c>
      <c r="D52" s="228">
        <v>3</v>
      </c>
      <c r="E52" s="229">
        <v>1500</v>
      </c>
      <c r="F52" s="229">
        <v>200</v>
      </c>
      <c r="G52" s="230">
        <v>0.2</v>
      </c>
      <c r="H52" s="153">
        <f t="shared" si="0"/>
        <v>2040</v>
      </c>
      <c r="I52" s="154"/>
      <c r="J52" s="155"/>
    </row>
    <row r="53" spans="3:10" ht="13.5" customHeight="1">
      <c r="C53" s="152" t="s">
        <v>95</v>
      </c>
      <c r="D53" s="228">
        <v>1</v>
      </c>
      <c r="E53" s="229">
        <v>1500</v>
      </c>
      <c r="F53" s="229">
        <v>200</v>
      </c>
      <c r="G53" s="230">
        <v>0.2</v>
      </c>
      <c r="H53" s="153">
        <f t="shared" si="0"/>
        <v>2040</v>
      </c>
      <c r="I53" s="154"/>
      <c r="J53" s="155"/>
    </row>
    <row r="54" spans="3:10" ht="13.5" customHeight="1">
      <c r="C54" s="152" t="s">
        <v>96</v>
      </c>
      <c r="D54" s="228">
        <v>1</v>
      </c>
      <c r="E54" s="229">
        <v>1000</v>
      </c>
      <c r="F54" s="229">
        <v>200</v>
      </c>
      <c r="G54" s="230">
        <v>0.2</v>
      </c>
      <c r="H54" s="153">
        <f t="shared" si="0"/>
        <v>1440</v>
      </c>
      <c r="I54" s="154"/>
      <c r="J54" s="155"/>
    </row>
    <row r="55" spans="3:10" ht="13.5" customHeight="1">
      <c r="C55" s="152" t="s">
        <v>35</v>
      </c>
      <c r="D55" s="231"/>
      <c r="E55" s="229"/>
      <c r="F55" s="229"/>
      <c r="G55" s="232"/>
      <c r="H55" s="153">
        <f t="shared" si="0"/>
        <v>0</v>
      </c>
      <c r="I55" s="154"/>
      <c r="J55" s="155"/>
    </row>
    <row r="56" spans="3:10" ht="13.5" customHeight="1">
      <c r="C56" s="152" t="s">
        <v>26</v>
      </c>
      <c r="D56" s="156"/>
      <c r="E56" s="127"/>
      <c r="F56" s="128"/>
      <c r="G56" s="153"/>
      <c r="H56" s="153">
        <f>SUM(H49:H55)</f>
        <v>16440</v>
      </c>
      <c r="I56" s="157"/>
      <c r="J56" s="155"/>
    </row>
    <row r="57" ht="13.5" customHeight="1">
      <c r="C57" s="158" t="s">
        <v>124</v>
      </c>
    </row>
    <row r="58" ht="6" customHeight="1"/>
    <row r="59" spans="2:8" ht="13.5" customHeight="1" thickBot="1">
      <c r="B59" s="132" t="s">
        <v>104</v>
      </c>
      <c r="H59" s="159">
        <f>SUM(H46+H44+H36)</f>
        <v>43819.106944444444</v>
      </c>
    </row>
    <row r="60" ht="7.5" customHeight="1" thickTop="1"/>
    <row r="61" ht="13.5" customHeight="1">
      <c r="C61" s="187" t="s">
        <v>58</v>
      </c>
    </row>
    <row r="62" ht="13.5" customHeight="1">
      <c r="C62" s="187" t="s">
        <v>52</v>
      </c>
    </row>
    <row r="63" ht="13.5" customHeight="1">
      <c r="C63" s="187"/>
    </row>
    <row r="64" spans="2:9" ht="99" customHeight="1">
      <c r="B64" s="245" t="s">
        <v>73</v>
      </c>
      <c r="C64" s="245"/>
      <c r="D64" s="245"/>
      <c r="E64" s="245"/>
      <c r="F64" s="245"/>
      <c r="G64" s="245"/>
      <c r="H64" s="245"/>
      <c r="I64" s="245"/>
    </row>
  </sheetData>
  <sheetProtection password="CE28" sheet="1" selectLockedCells="1"/>
  <mergeCells count="2">
    <mergeCell ref="B64:I64"/>
    <mergeCell ref="D5:H5"/>
  </mergeCells>
  <dataValidations count="3">
    <dataValidation type="decimal" allowBlank="1" showInputMessage="1" showErrorMessage="1" sqref="G10:G14 G17:G20 G23:G26 G34:G36 G41:G44 D49:F55">
      <formula1>0</formula1>
      <formula2>100000000</formula2>
    </dataValidation>
    <dataValidation type="decimal" allowBlank="1" showInputMessage="1" showErrorMessage="1" sqref="F39:F40 G49:G55">
      <formula1>0</formula1>
      <formula2>100</formula2>
    </dataValidation>
    <dataValidation type="decimal" allowBlank="1" showInputMessage="1" showErrorMessage="1" sqref="F35">
      <formula1>0</formula1>
      <formula2>100000</formula2>
    </dataValidation>
  </dataValidations>
  <hyperlinks>
    <hyperlink ref="G3" location="Contents!A1" display="Back to Contents Page"/>
    <hyperlink ref="C61" location="'Cost assumptions'!A1" display="Back to Top"/>
    <hyperlink ref="C62" location="Contents!A1" display="Back to Contents Page"/>
  </hyperlinks>
  <printOptions/>
  <pageMargins left="0.7086614173228347" right="0.7086614173228347" top="0.7480314960629921" bottom="0.7480314960629921" header="0.5118110236220472" footer="0.5118110236220472"/>
  <pageSetup fitToHeight="1" fitToWidth="1" horizontalDpi="300" verticalDpi="300" orientation="portrait" paperSize="9" scale="80"/>
  <drawing r:id="rId1"/>
</worksheet>
</file>

<file path=xl/worksheets/sheet4.xml><?xml version="1.0" encoding="utf-8"?>
<worksheet xmlns="http://schemas.openxmlformats.org/spreadsheetml/2006/main" xmlns:r="http://schemas.openxmlformats.org/officeDocument/2006/relationships">
  <sheetPr>
    <tabColor theme="1"/>
  </sheetPr>
  <dimension ref="B1:P36"/>
  <sheetViews>
    <sheetView showGridLines="0" zoomScalePageLayoutView="0" workbookViewId="0" topLeftCell="A1">
      <selection activeCell="D5" sqref="D5:H5"/>
    </sheetView>
  </sheetViews>
  <sheetFormatPr defaultColWidth="8.7109375" defaultRowHeight="12.75"/>
  <cols>
    <col min="1" max="1" width="4.140625" style="132" customWidth="1"/>
    <col min="2" max="2" width="2.421875" style="132" customWidth="1"/>
    <col min="3" max="3" width="47.421875" style="132" customWidth="1"/>
    <col min="4" max="4" width="8.7109375" style="132" customWidth="1"/>
    <col min="5" max="5" width="7.7109375" style="132" customWidth="1"/>
    <col min="6" max="6" width="11.421875" style="2" customWidth="1"/>
    <col min="7" max="7" width="1.421875" style="132" customWidth="1"/>
    <col min="8" max="8" width="12.00390625" style="132" customWidth="1"/>
    <col min="9" max="9" width="2.7109375" style="132" customWidth="1"/>
    <col min="10" max="16384" width="8.7109375" style="132" customWidth="1"/>
  </cols>
  <sheetData>
    <row r="1" spans="3:12" s="18" customFormat="1" ht="86.25" customHeight="1">
      <c r="C1" s="15"/>
      <c r="D1" s="15"/>
      <c r="E1" s="16"/>
      <c r="F1" s="15"/>
      <c r="G1" s="15"/>
      <c r="H1" s="17"/>
      <c r="I1" s="15"/>
      <c r="J1" s="15"/>
      <c r="K1" s="15"/>
      <c r="L1" s="15"/>
    </row>
    <row r="2" spans="2:10" ht="18" customHeight="1">
      <c r="B2" s="242" t="s">
        <v>49</v>
      </c>
      <c r="C2" s="160"/>
      <c r="D2" s="95"/>
      <c r="E2" s="95"/>
      <c r="F2" s="132"/>
      <c r="H2" s="2"/>
      <c r="I2" s="117"/>
      <c r="J2" s="133"/>
    </row>
    <row r="3" spans="2:16" s="18" customFormat="1" ht="13.5" customHeight="1">
      <c r="B3" s="205" t="s">
        <v>65</v>
      </c>
      <c r="C3" s="161"/>
      <c r="D3" s="115"/>
      <c r="E3" s="115"/>
      <c r="F3" s="191" t="s">
        <v>52</v>
      </c>
      <c r="G3" s="15"/>
      <c r="H3" s="15"/>
      <c r="J3" s="119"/>
      <c r="K3" s="15"/>
      <c r="L3" s="17"/>
      <c r="M3" s="15"/>
      <c r="N3" s="15"/>
      <c r="O3" s="15"/>
      <c r="P3" s="15"/>
    </row>
    <row r="4" spans="2:16" s="18" customFormat="1" ht="3.75" customHeight="1">
      <c r="B4" s="90"/>
      <c r="C4" s="90"/>
      <c r="D4" s="90"/>
      <c r="E4" s="90"/>
      <c r="F4" s="15"/>
      <c r="G4" s="15"/>
      <c r="H4" s="15"/>
      <c r="I4" s="120"/>
      <c r="J4" s="118"/>
      <c r="K4" s="15"/>
      <c r="L4" s="17"/>
      <c r="M4" s="15"/>
      <c r="N4" s="15"/>
      <c r="O4" s="15"/>
      <c r="P4" s="15"/>
    </row>
    <row r="5" spans="2:16" s="18" customFormat="1" ht="13.5" customHeight="1">
      <c r="B5" s="92" t="s">
        <v>72</v>
      </c>
      <c r="C5" s="92"/>
      <c r="D5" s="251"/>
      <c r="E5" s="252"/>
      <c r="F5" s="252"/>
      <c r="G5" s="252"/>
      <c r="H5" s="252"/>
      <c r="I5" s="170"/>
      <c r="J5" s="170"/>
      <c r="K5" s="134"/>
      <c r="L5" s="134"/>
      <c r="M5" s="134"/>
      <c r="N5" s="15"/>
      <c r="O5" s="15"/>
      <c r="P5" s="15"/>
    </row>
    <row r="6" spans="2:16" s="34" customFormat="1" ht="3" customHeight="1">
      <c r="B6" s="129"/>
      <c r="C6" s="129"/>
      <c r="D6" s="129"/>
      <c r="E6" s="129"/>
      <c r="F6" s="135"/>
      <c r="G6" s="135"/>
      <c r="H6" s="136"/>
      <c r="I6" s="137"/>
      <c r="J6" s="138"/>
      <c r="K6" s="139"/>
      <c r="L6" s="139"/>
      <c r="M6" s="139"/>
      <c r="N6" s="17"/>
      <c r="O6" s="17"/>
      <c r="P6" s="17"/>
    </row>
    <row r="7" spans="2:16" s="34" customFormat="1" ht="15.75" customHeight="1">
      <c r="B7" s="129"/>
      <c r="C7" s="129"/>
      <c r="D7" s="129"/>
      <c r="E7" s="129"/>
      <c r="F7" s="167" t="s">
        <v>115</v>
      </c>
      <c r="G7" s="167"/>
      <c r="H7" s="167" t="s">
        <v>116</v>
      </c>
      <c r="I7" s="137"/>
      <c r="J7" s="138"/>
      <c r="K7" s="139"/>
      <c r="L7" s="139"/>
      <c r="M7" s="139"/>
      <c r="N7" s="17"/>
      <c r="O7" s="17"/>
      <c r="P7" s="17"/>
    </row>
    <row r="8" spans="2:8" s="172" customFormat="1" ht="15">
      <c r="B8" s="171" t="s">
        <v>42</v>
      </c>
      <c r="C8" s="171"/>
      <c r="F8" s="165">
        <f>revenue_m</f>
        <v>49016.42777777778</v>
      </c>
      <c r="H8" s="173">
        <f>F8*12</f>
        <v>588197.1333333334</v>
      </c>
    </row>
    <row r="9" spans="2:6" s="91" customFormat="1" ht="15">
      <c r="B9" s="92"/>
      <c r="C9" s="92"/>
      <c r="F9" s="165"/>
    </row>
    <row r="10" spans="2:8" s="171" customFormat="1" ht="15">
      <c r="B10" s="171" t="s">
        <v>43</v>
      </c>
      <c r="F10" s="183">
        <f>SUM('Cost assumptions'!G39:G40)</f>
        <v>12254.106944444446</v>
      </c>
      <c r="H10" s="176">
        <f>F10*12</f>
        <v>147049.28333333335</v>
      </c>
    </row>
    <row r="11" spans="6:8" s="92" customFormat="1" ht="15">
      <c r="F11" s="183"/>
      <c r="G11" s="184"/>
      <c r="H11" s="184"/>
    </row>
    <row r="12" spans="2:8" s="171" customFormat="1" ht="15">
      <c r="B12" s="185" t="s">
        <v>44</v>
      </c>
      <c r="C12" s="185"/>
      <c r="D12" s="185"/>
      <c r="E12" s="185"/>
      <c r="F12" s="166">
        <f>F8-F10</f>
        <v>36762.32083333334</v>
      </c>
      <c r="H12" s="176">
        <f>F12*12</f>
        <v>441147.8500000001</v>
      </c>
    </row>
    <row r="13" s="92" customFormat="1" ht="15">
      <c r="F13" s="183"/>
    </row>
    <row r="14" spans="2:6" s="171" customFormat="1" ht="15">
      <c r="B14" s="171" t="s">
        <v>45</v>
      </c>
      <c r="F14" s="183"/>
    </row>
    <row r="15" spans="2:8" s="171" customFormat="1" ht="15">
      <c r="B15" s="171" t="s">
        <v>105</v>
      </c>
      <c r="F15" s="183">
        <f>SUM(E16:E18)</f>
        <v>5125</v>
      </c>
      <c r="H15" s="176">
        <f>F15*12</f>
        <v>61500</v>
      </c>
    </row>
    <row r="16" spans="3:6" s="140" customFormat="1" ht="15">
      <c r="C16" s="132" t="s">
        <v>39</v>
      </c>
      <c r="E16" s="186">
        <f>'Cost assumptions'!G34</f>
        <v>5000</v>
      </c>
      <c r="F16" s="123"/>
    </row>
    <row r="17" spans="3:6" s="140" customFormat="1" ht="15">
      <c r="C17" s="132" t="s">
        <v>40</v>
      </c>
      <c r="E17" s="186">
        <f>'Cost assumptions'!G35</f>
        <v>125</v>
      </c>
      <c r="F17" s="123"/>
    </row>
    <row r="18" spans="3:6" s="140" customFormat="1" ht="15">
      <c r="C18" s="132" t="s">
        <v>35</v>
      </c>
      <c r="E18" s="186">
        <f>'Cost assumptions'!G36</f>
        <v>0</v>
      </c>
      <c r="F18" s="123"/>
    </row>
    <row r="19" s="140" customFormat="1" ht="15">
      <c r="F19" s="123"/>
    </row>
    <row r="20" spans="2:8" s="140" customFormat="1" ht="15">
      <c r="B20" s="140" t="s">
        <v>106</v>
      </c>
      <c r="F20" s="183">
        <f>SUM(E21:E24)</f>
        <v>10000</v>
      </c>
      <c r="G20" s="171"/>
      <c r="H20" s="176">
        <f>F20*12</f>
        <v>120000</v>
      </c>
    </row>
    <row r="21" spans="3:6" s="140" customFormat="1" ht="15">
      <c r="C21" s="132" t="s">
        <v>89</v>
      </c>
      <c r="E21" s="186">
        <f>'Cost assumptions'!G41</f>
        <v>5000</v>
      </c>
      <c r="F21" s="123"/>
    </row>
    <row r="22" spans="3:6" s="140" customFormat="1" ht="15">
      <c r="C22" s="132" t="s">
        <v>90</v>
      </c>
      <c r="E22" s="186">
        <f>'Cost assumptions'!G42</f>
        <v>3000</v>
      </c>
      <c r="F22" s="123"/>
    </row>
    <row r="23" spans="3:6" s="140" customFormat="1" ht="15">
      <c r="C23" s="132" t="s">
        <v>41</v>
      </c>
      <c r="E23" s="186">
        <f>'Cost assumptions'!G43</f>
        <v>1000</v>
      </c>
      <c r="F23" s="123"/>
    </row>
    <row r="24" spans="3:6" s="140" customFormat="1" ht="15">
      <c r="C24" s="132" t="s">
        <v>91</v>
      </c>
      <c r="E24" s="186">
        <f>'Cost assumptions'!G44</f>
        <v>1000</v>
      </c>
      <c r="F24" s="123"/>
    </row>
    <row r="25" s="140" customFormat="1" ht="15">
      <c r="F25" s="123"/>
    </row>
    <row r="26" spans="2:8" s="140" customFormat="1" ht="15">
      <c r="B26" s="140" t="s">
        <v>107</v>
      </c>
      <c r="F26" s="183">
        <f>'Cost assumptions'!$H$46</f>
        <v>16440</v>
      </c>
      <c r="G26" s="171"/>
      <c r="H26" s="176">
        <f>F26*12</f>
        <v>197280</v>
      </c>
    </row>
    <row r="27" spans="6:8" s="140" customFormat="1" ht="15">
      <c r="F27" s="183"/>
      <c r="G27" s="171"/>
      <c r="H27" s="171"/>
    </row>
    <row r="28" spans="2:8" s="140" customFormat="1" ht="15">
      <c r="B28" s="140" t="s">
        <v>46</v>
      </c>
      <c r="F28" s="183">
        <f>SUM(F14:F26)</f>
        <v>31565</v>
      </c>
      <c r="G28" s="171"/>
      <c r="H28" s="176">
        <f>F28*12</f>
        <v>378780</v>
      </c>
    </row>
    <row r="29" spans="2:8" ht="15">
      <c r="B29" s="174"/>
      <c r="C29" s="174"/>
      <c r="D29" s="174"/>
      <c r="E29" s="174"/>
      <c r="F29" s="163"/>
      <c r="G29" s="174"/>
      <c r="H29" s="174"/>
    </row>
    <row r="30" spans="2:8" ht="15">
      <c r="B30" s="132" t="s">
        <v>113</v>
      </c>
      <c r="F30" s="117">
        <f>F12-F28</f>
        <v>5197.320833333339</v>
      </c>
      <c r="H30" s="173">
        <f>F30*12</f>
        <v>62367.850000000064</v>
      </c>
    </row>
    <row r="31" spans="2:8" ht="15">
      <c r="B31" s="132" t="s">
        <v>117</v>
      </c>
      <c r="F31" s="169">
        <f>F30*17%</f>
        <v>883.5445416666677</v>
      </c>
      <c r="G31" s="175"/>
      <c r="H31" s="169">
        <f>H30*17%</f>
        <v>10602.534500000012</v>
      </c>
    </row>
    <row r="32" spans="2:8" s="92" customFormat="1" ht="15">
      <c r="B32" s="92" t="s">
        <v>114</v>
      </c>
      <c r="F32" s="168">
        <f>F30-F31</f>
        <v>4313.776291666671</v>
      </c>
      <c r="H32" s="176">
        <f>F32*12</f>
        <v>51765.31550000005</v>
      </c>
    </row>
    <row r="33" ht="15">
      <c r="F33" s="164"/>
    </row>
    <row r="34" spans="2:6" s="140" customFormat="1" ht="15">
      <c r="B34" s="177"/>
      <c r="C34" s="187" t="s">
        <v>58</v>
      </c>
      <c r="D34" s="177"/>
      <c r="E34" s="177"/>
      <c r="F34" s="4"/>
    </row>
    <row r="35" spans="2:3" ht="15">
      <c r="B35" s="178"/>
      <c r="C35" s="187" t="s">
        <v>52</v>
      </c>
    </row>
    <row r="36" spans="2:9" ht="117.75" customHeight="1">
      <c r="B36" s="245" t="s">
        <v>73</v>
      </c>
      <c r="C36" s="245"/>
      <c r="D36" s="245"/>
      <c r="E36" s="245"/>
      <c r="F36" s="245"/>
      <c r="G36" s="245"/>
      <c r="H36" s="245"/>
      <c r="I36" s="245"/>
    </row>
  </sheetData>
  <sheetProtection password="CE28" sheet="1" selectLockedCells="1"/>
  <mergeCells count="2">
    <mergeCell ref="B36:I36"/>
    <mergeCell ref="D5:H5"/>
  </mergeCells>
  <hyperlinks>
    <hyperlink ref="F3" location="Contents!A1" display="Back to Contents Page"/>
    <hyperlink ref="C34" location="'Income statement'!A1" display="Back to Top"/>
    <hyperlink ref="C35" location="Contents!A1" display="Back to Contents Page"/>
  </hyperlinks>
  <printOptions/>
  <pageMargins left="0.7" right="0.7" top="0.75" bottom="0.75" header="0.5118055555555555" footer="0.5118055555555555"/>
  <pageSetup horizontalDpi="300" verticalDpi="300" orientation="portrait"/>
  <drawing r:id="rId1"/>
</worksheet>
</file>

<file path=xl/worksheets/sheet5.xml><?xml version="1.0" encoding="utf-8"?>
<worksheet xmlns="http://schemas.openxmlformats.org/spreadsheetml/2006/main" xmlns:r="http://schemas.openxmlformats.org/officeDocument/2006/relationships">
  <sheetPr>
    <tabColor theme="1"/>
  </sheetPr>
  <dimension ref="B1:P14"/>
  <sheetViews>
    <sheetView showGridLines="0" zoomScalePageLayoutView="0" workbookViewId="0" topLeftCell="A1">
      <selection activeCell="E3" sqref="E3:G3"/>
    </sheetView>
  </sheetViews>
  <sheetFormatPr defaultColWidth="8.7109375" defaultRowHeight="12.75"/>
  <cols>
    <col min="1" max="1" width="3.421875" style="132" customWidth="1"/>
    <col min="2" max="2" width="21.00390625" style="132" customWidth="1"/>
    <col min="3" max="3" width="12.7109375" style="132" customWidth="1"/>
    <col min="4" max="6" width="8.7109375" style="132" customWidth="1"/>
    <col min="7" max="7" width="34.57421875" style="132" customWidth="1"/>
    <col min="8" max="16384" width="8.7109375" style="132" customWidth="1"/>
  </cols>
  <sheetData>
    <row r="1" spans="3:12" s="18" customFormat="1" ht="86.25" customHeight="1">
      <c r="C1" s="15"/>
      <c r="D1" s="15"/>
      <c r="E1" s="16"/>
      <c r="F1" s="15"/>
      <c r="G1" s="15"/>
      <c r="H1" s="17"/>
      <c r="I1" s="15"/>
      <c r="J1" s="15"/>
      <c r="K1" s="15"/>
      <c r="L1" s="15"/>
    </row>
    <row r="2" spans="2:10" ht="21" customHeight="1">
      <c r="B2" s="227" t="s">
        <v>51</v>
      </c>
      <c r="C2" s="160"/>
      <c r="D2" s="95"/>
      <c r="E2" s="95"/>
      <c r="H2" s="2"/>
      <c r="I2" s="117"/>
      <c r="J2" s="133"/>
    </row>
    <row r="3" spans="2:16" s="18" customFormat="1" ht="13.5" customHeight="1">
      <c r="B3" s="205" t="s">
        <v>65</v>
      </c>
      <c r="C3" s="161"/>
      <c r="D3" s="115"/>
      <c r="E3" s="255" t="s">
        <v>52</v>
      </c>
      <c r="F3" s="256"/>
      <c r="G3" s="256"/>
      <c r="H3" s="15"/>
      <c r="J3" s="119"/>
      <c r="K3" s="15"/>
      <c r="L3" s="17"/>
      <c r="M3" s="15"/>
      <c r="N3" s="15"/>
      <c r="O3" s="15"/>
      <c r="P3" s="15"/>
    </row>
    <row r="4" spans="2:16" s="18" customFormat="1" ht="3.75" customHeight="1">
      <c r="B4" s="90"/>
      <c r="C4" s="90"/>
      <c r="D4" s="90"/>
      <c r="E4" s="90"/>
      <c r="F4" s="15"/>
      <c r="G4" s="15"/>
      <c r="H4" s="15"/>
      <c r="I4" s="120"/>
      <c r="J4" s="118"/>
      <c r="K4" s="15"/>
      <c r="L4" s="17"/>
      <c r="M4" s="15"/>
      <c r="N4" s="15"/>
      <c r="O4" s="15"/>
      <c r="P4" s="15"/>
    </row>
    <row r="5" spans="2:16" s="18" customFormat="1" ht="13.5" customHeight="1">
      <c r="B5" s="92" t="s">
        <v>72</v>
      </c>
      <c r="C5" s="253"/>
      <c r="D5" s="254"/>
      <c r="E5" s="254"/>
      <c r="F5" s="254"/>
      <c r="G5" s="170"/>
      <c r="H5" s="170"/>
      <c r="I5" s="170"/>
      <c r="J5" s="170"/>
      <c r="K5" s="134"/>
      <c r="L5" s="134"/>
      <c r="M5" s="134"/>
      <c r="N5" s="15"/>
      <c r="O5" s="15"/>
      <c r="P5" s="15"/>
    </row>
    <row r="6" spans="2:16" s="34" customFormat="1" ht="3" customHeight="1">
      <c r="B6" s="129"/>
      <c r="C6" s="129"/>
      <c r="D6" s="129"/>
      <c r="E6" s="129"/>
      <c r="F6" s="135"/>
      <c r="G6" s="135"/>
      <c r="H6" s="136"/>
      <c r="I6" s="137"/>
      <c r="J6" s="138"/>
      <c r="K6" s="139"/>
      <c r="L6" s="139"/>
      <c r="M6" s="139"/>
      <c r="N6" s="17"/>
      <c r="O6" s="17"/>
      <c r="P6" s="17"/>
    </row>
    <row r="8" spans="2:5" ht="15">
      <c r="B8" s="132" t="s">
        <v>36</v>
      </c>
      <c r="C8" s="188">
        <f>'Cost assumptions'!H28</f>
        <v>128500</v>
      </c>
      <c r="D8" s="2"/>
      <c r="E8" s="2"/>
    </row>
    <row r="9" spans="2:4" ht="15">
      <c r="B9" s="132" t="s">
        <v>47</v>
      </c>
      <c r="C9" s="188">
        <f>'Income statement'!F32</f>
        <v>4313.776291666671</v>
      </c>
      <c r="D9" s="2"/>
    </row>
    <row r="10" spans="3:4" ht="15">
      <c r="C10" s="2"/>
      <c r="D10" s="2"/>
    </row>
    <row r="11" spans="2:4" ht="15">
      <c r="B11" s="140" t="s">
        <v>48</v>
      </c>
      <c r="C11" s="189" t="str">
        <f>IF(C9&lt;0,"N.A.",ROUNDUP(C8/C9,0)&amp;" months")</f>
        <v>30 months</v>
      </c>
      <c r="D11" s="190"/>
    </row>
    <row r="12" spans="2:4" ht="15">
      <c r="B12" s="140"/>
      <c r="C12" s="190"/>
      <c r="D12" s="140"/>
    </row>
    <row r="13" ht="15">
      <c r="B13" s="178"/>
    </row>
    <row r="14" spans="2:7" ht="113.25" customHeight="1">
      <c r="B14" s="245" t="s">
        <v>73</v>
      </c>
      <c r="C14" s="245"/>
      <c r="D14" s="245"/>
      <c r="E14" s="245"/>
      <c r="F14" s="245"/>
      <c r="G14" s="245"/>
    </row>
  </sheetData>
  <sheetProtection password="CE28" sheet="1" objects="1" scenarios="1" selectLockedCells="1"/>
  <mergeCells count="3">
    <mergeCell ref="B14:G14"/>
    <mergeCell ref="C5:F5"/>
    <mergeCell ref="E3:G3"/>
  </mergeCells>
  <hyperlinks>
    <hyperlink ref="E3" location="Contents!A1" display="Back to Contents Page"/>
    <hyperlink ref="E3:G3" location="Contents!A1" display="Back to Contents Page"/>
  </hyperlinks>
  <printOptions/>
  <pageMargins left="0.7" right="0.7" top="0.75" bottom="0.75" header="0.5118055555555555" footer="0.511805555555555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Mingyi</cp:lastModifiedBy>
  <cp:lastPrinted>2015-03-27T08:57:59Z</cp:lastPrinted>
  <dcterms:created xsi:type="dcterms:W3CDTF">2015-03-22T07:41:16Z</dcterms:created>
  <dcterms:modified xsi:type="dcterms:W3CDTF">2015-03-27T10:02:39Z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